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Formulář 5 - pol.rozp" sheetId="5" r:id="rId1"/>
    <sheet name="Odv. žlab" sheetId="8" r:id="rId2"/>
    <sheet name="Objem prací" sheetId="7" r:id="rId3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pol.rozp'!$A$1:$P$127</definedName>
  </definedNames>
  <calcPr calcId="152511"/>
</workbook>
</file>

<file path=xl/calcChain.xml><?xml version="1.0" encoding="utf-8"?>
<calcChain xmlns="http://schemas.openxmlformats.org/spreadsheetml/2006/main">
  <c r="K13" i="5" l="1"/>
  <c r="K14" i="5"/>
  <c r="K15" i="5"/>
  <c r="K16" i="5"/>
  <c r="K17" i="5"/>
  <c r="K18" i="5"/>
  <c r="K19" i="5"/>
  <c r="K20" i="5"/>
  <c r="K21" i="5"/>
  <c r="K22" i="5"/>
  <c r="K23" i="5"/>
  <c r="K24" i="5"/>
  <c r="K25" i="5"/>
  <c r="K35" i="5"/>
  <c r="K36" i="5"/>
  <c r="K37" i="5"/>
  <c r="K38" i="5"/>
  <c r="K39" i="5"/>
  <c r="K40" i="5"/>
  <c r="K41" i="5"/>
  <c r="K46" i="5"/>
  <c r="K47" i="5"/>
  <c r="K48" i="5"/>
  <c r="K53" i="5"/>
  <c r="K54" i="5"/>
  <c r="K55" i="5"/>
  <c r="K56" i="5"/>
  <c r="K57" i="5"/>
  <c r="K58" i="5"/>
  <c r="K59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E84" i="5" l="1"/>
  <c r="E14" i="5"/>
  <c r="E17" i="5"/>
  <c r="G84" i="5" l="1"/>
  <c r="A84" i="5"/>
  <c r="A85" i="5" s="1"/>
  <c r="A86" i="5" s="1"/>
  <c r="A87" i="5" s="1"/>
  <c r="E18" i="5" l="1"/>
  <c r="E116" i="5"/>
  <c r="E19" i="5" l="1"/>
  <c r="E77" i="5" l="1"/>
  <c r="E83" i="5" s="1"/>
  <c r="E24" i="5"/>
  <c r="E85" i="5" l="1"/>
  <c r="G85" i="5" s="1"/>
  <c r="G81" i="5"/>
  <c r="G80" i="5"/>
  <c r="G78" i="5"/>
  <c r="G82" i="5" l="1"/>
  <c r="G79" i="5"/>
  <c r="E118" i="5" l="1"/>
  <c r="E119" i="5" l="1"/>
  <c r="E16" i="5"/>
  <c r="E15" i="5"/>
  <c r="E115" i="5"/>
  <c r="E125" i="5" l="1"/>
  <c r="G18" i="5"/>
  <c r="G19" i="5"/>
  <c r="C10" i="7" l="1"/>
  <c r="D10" i="7" l="1"/>
  <c r="F10" i="7" s="1"/>
  <c r="E10" i="7"/>
  <c r="G87" i="5"/>
  <c r="G86" i="5"/>
  <c r="I50" i="5"/>
  <c r="G48" i="5"/>
  <c r="G47" i="5"/>
  <c r="G46" i="5" l="1"/>
  <c r="G41" i="5"/>
  <c r="G40" i="5"/>
  <c r="G58" i="5"/>
  <c r="E114" i="5" l="1"/>
  <c r="E117" i="5" l="1"/>
  <c r="E55" i="5"/>
  <c r="E54" i="5"/>
  <c r="I127" i="5" l="1"/>
  <c r="G113" i="5"/>
  <c r="E23" i="5"/>
  <c r="E22" i="5"/>
  <c r="E20" i="5"/>
  <c r="I27" i="5" s="1"/>
  <c r="A13" i="5"/>
  <c r="G21" i="5"/>
  <c r="G83" i="5"/>
  <c r="E101" i="5"/>
  <c r="E98" i="5"/>
  <c r="G108" i="5"/>
  <c r="G109" i="5"/>
  <c r="G20" i="5" l="1"/>
  <c r="G27" i="5" s="1"/>
  <c r="E25" i="5"/>
  <c r="G101" i="5"/>
  <c r="E53" i="5" l="1"/>
  <c r="G39" i="5" l="1"/>
  <c r="G56" i="5" l="1"/>
  <c r="G57" i="5"/>
  <c r="G125" i="5" l="1"/>
  <c r="K125" i="5"/>
  <c r="G100" i="5"/>
  <c r="G75" i="5" l="1"/>
  <c r="G74" i="5"/>
  <c r="G107" i="5"/>
  <c r="E124" i="5" l="1"/>
  <c r="K124" i="5" s="1"/>
  <c r="C6" i="8" l="1"/>
  <c r="C26" i="8"/>
  <c r="I89" i="5"/>
  <c r="G76" i="5"/>
  <c r="D5" i="7"/>
  <c r="F5" i="7" s="1"/>
  <c r="E5" i="7"/>
  <c r="D6" i="7"/>
  <c r="F6" i="7" s="1"/>
  <c r="E6" i="7"/>
  <c r="D7" i="7"/>
  <c r="F7" i="7" s="1"/>
  <c r="E7" i="7"/>
  <c r="D8" i="7"/>
  <c r="F8" i="7" s="1"/>
  <c r="E8" i="7"/>
  <c r="F9" i="7"/>
  <c r="C11" i="7"/>
  <c r="D11" i="7" s="1"/>
  <c r="F11" i="7" s="1"/>
  <c r="E11" i="7"/>
  <c r="C12" i="7" l="1"/>
  <c r="E12" i="7"/>
  <c r="F12" i="7"/>
  <c r="G96" i="5" l="1"/>
  <c r="G106" i="5" l="1"/>
  <c r="G99" i="5"/>
  <c r="G95" i="5"/>
  <c r="G98" i="5" l="1"/>
  <c r="G124" i="5" l="1"/>
  <c r="G127" i="5" s="1"/>
  <c r="G105" i="5"/>
  <c r="K127" i="5" l="1"/>
  <c r="I65" i="5" l="1"/>
  <c r="G65" i="5"/>
  <c r="K65" i="5"/>
  <c r="G104" i="5"/>
  <c r="G94" i="5"/>
  <c r="I61" i="5"/>
  <c r="G55" i="5"/>
  <c r="G35" i="5"/>
  <c r="G36" i="5"/>
  <c r="G38" i="5"/>
  <c r="G34" i="5"/>
  <c r="G43" i="5" l="1"/>
  <c r="G122" i="5"/>
  <c r="G77" i="5"/>
  <c r="K72" i="5"/>
  <c r="G72" i="5"/>
  <c r="K89" i="5" l="1"/>
  <c r="G89" i="5"/>
  <c r="G54" i="5"/>
  <c r="C27" i="5" l="1"/>
  <c r="C127" i="5"/>
  <c r="C122" i="5"/>
  <c r="K91" i="5"/>
  <c r="C89" i="5"/>
  <c r="C70" i="5"/>
  <c r="K68" i="5"/>
  <c r="I68" i="5"/>
  <c r="G68" i="5"/>
  <c r="K67" i="5"/>
  <c r="I67" i="5"/>
  <c r="G67" i="5"/>
  <c r="C65" i="5"/>
  <c r="C61" i="5"/>
  <c r="G53" i="5"/>
  <c r="K52" i="5"/>
  <c r="G52" i="5"/>
  <c r="C50" i="5"/>
  <c r="C43" i="5"/>
  <c r="I43" i="5"/>
  <c r="K34" i="5"/>
  <c r="K43" i="5" s="1"/>
  <c r="C32" i="5"/>
  <c r="K30" i="5"/>
  <c r="I30" i="5"/>
  <c r="G30" i="5"/>
  <c r="K29" i="5"/>
  <c r="I29" i="5"/>
  <c r="G29" i="5"/>
  <c r="K45" i="5"/>
  <c r="K50" i="5" s="1"/>
  <c r="K12" i="5"/>
  <c r="K27" i="5" s="1"/>
  <c r="G45" i="5"/>
  <c r="G50" i="5" s="1"/>
  <c r="G61" i="5" l="1"/>
  <c r="K61" i="5"/>
  <c r="I70" i="5"/>
  <c r="K32" i="5"/>
  <c r="G32" i="5"/>
  <c r="G70" i="5"/>
  <c r="I32" i="5"/>
  <c r="K70" i="5"/>
  <c r="E120" i="5" l="1"/>
  <c r="K122" i="5" l="1"/>
  <c r="I122" i="5"/>
  <c r="K1" i="5" l="1"/>
  <c r="A14" i="5"/>
  <c r="A29" i="5" s="1"/>
  <c r="A30" i="5" s="1"/>
  <c r="A15" i="5" l="1"/>
  <c r="A16" i="5" s="1"/>
  <c r="A17" i="5" s="1"/>
  <c r="A18" i="5" l="1"/>
  <c r="A19" i="5" s="1"/>
  <c r="A20" i="5" s="1"/>
  <c r="A21" i="5" s="1"/>
  <c r="A22" i="5" s="1"/>
  <c r="A23" i="5" s="1"/>
  <c r="A24" i="5" l="1"/>
  <c r="A25" i="5" s="1"/>
  <c r="A34" i="5" s="1"/>
  <c r="A35" i="5" s="1"/>
  <c r="A36" i="5" s="1"/>
  <c r="A37" i="5" s="1"/>
  <c r="A38" i="5" s="1"/>
  <c r="A39" i="5" s="1"/>
  <c r="A40" i="5" s="1"/>
  <c r="A41" i="5" s="1"/>
  <c r="A45" i="5" s="1"/>
  <c r="A46" i="5" s="1"/>
  <c r="A47" i="5" s="1"/>
  <c r="A48" i="5" s="1"/>
  <c r="A52" i="5" s="1"/>
  <c r="A53" i="5" s="1"/>
  <c r="A54" i="5" s="1"/>
  <c r="A55" i="5" s="1"/>
  <c r="A56" i="5" s="1"/>
  <c r="A57" i="5" s="1"/>
  <c r="A58" i="5" l="1"/>
  <c r="A59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91" i="5" l="1"/>
  <c r="A92" i="5" s="1"/>
  <c r="A93" i="5" s="1"/>
  <c r="A94" i="5" s="1"/>
  <c r="A95" i="5" s="1"/>
  <c r="A96" i="5" s="1"/>
  <c r="A97" i="5" s="1"/>
  <c r="A124" i="5" l="1"/>
  <c r="A125" i="5" s="1"/>
  <c r="A98" i="5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</calcChain>
</file>

<file path=xl/comments1.xml><?xml version="1.0" encoding="utf-8"?>
<comments xmlns="http://schemas.openxmlformats.org/spreadsheetml/2006/main">
  <authors>
    <author>jiri.zakravsky</author>
  </authors>
  <commentLis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</commentList>
</comments>
</file>

<file path=xl/sharedStrings.xml><?xml version="1.0" encoding="utf-8"?>
<sst xmlns="http://schemas.openxmlformats.org/spreadsheetml/2006/main" count="574" uniqueCount="312">
  <si>
    <t>SŽDC</t>
  </si>
  <si>
    <t>Název stavby :</t>
  </si>
  <si>
    <t>Datum zpracování :</t>
  </si>
  <si>
    <t>Název SO :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</si>
  <si>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</si>
  <si>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</si>
  <si>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</si>
  <si>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</si>
  <si>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</si>
  <si>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</si>
  <si>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</si>
  <si>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</si>
  <si>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</si>
  <si>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</si>
  <si>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</si>
  <si>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</si>
  <si>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</si>
  <si>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</si>
  <si>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</si>
  <si>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</si>
  <si>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</si>
  <si>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</si>
  <si>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</si>
  <si>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</si>
  <si>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</si>
  <si>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</si>
  <si>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</si>
  <si>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</si>
  <si>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</si>
  <si>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</si>
  <si>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</si>
  <si>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</si>
  <si>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Celkem za 3</t>
  </si>
  <si>
    <t>Svislé konstrukce</t>
  </si>
  <si>
    <t>4</t>
  </si>
  <si>
    <t>Celkem za 4</t>
  </si>
  <si>
    <t>Vodorovné konstrukce</t>
  </si>
  <si>
    <t>Celkem za 5</t>
  </si>
  <si>
    <t>Komunikace</t>
  </si>
  <si>
    <t>Úpravy povrchů</t>
  </si>
  <si>
    <t>6</t>
  </si>
  <si>
    <t>Celkem za 6</t>
  </si>
  <si>
    <t>7</t>
  </si>
  <si>
    <t>Celkem za 7</t>
  </si>
  <si>
    <t>Celkem za 9</t>
  </si>
  <si>
    <t>Celkem za 8</t>
  </si>
  <si>
    <t>Konstrukce a práce PSV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</si>
  <si>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</si>
  <si>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</si>
  <si>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</si>
  <si>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</si>
  <si>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</si>
  <si>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</si>
  <si>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</si>
  <si>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Liberec-Rochlice, nástupiště</t>
  </si>
  <si>
    <t xml:space="preserve">SO 04-12-01 </t>
  </si>
  <si>
    <t>t</t>
  </si>
  <si>
    <t>Příplatek ZKD 10 mm tl nad 50 mm u podkladu nebo lože po dlažbu z kameniva těženého</t>
  </si>
  <si>
    <t>Kladení zámkové dlažby komunikací pro pěší tl 60 mm skupiny B</t>
  </si>
  <si>
    <t>Podkladní nebo výplňová vrstva z betonu C 12/15 tl do 100 mm</t>
  </si>
  <si>
    <t>m2</t>
  </si>
  <si>
    <t>Montáž zábradlí rovného madla z trubek nebo tenkostěnných profilů svařovaného</t>
  </si>
  <si>
    <t>Otryskání ocelových konstrukcí vnitřních třídy II povrch jemný a střední C na Sa 2 1/2</t>
  </si>
  <si>
    <t>Žárové stříkání ocelových konstrukcí třídy II ZnAl15 80 um</t>
  </si>
  <si>
    <t>m</t>
  </si>
  <si>
    <t>ks</t>
  </si>
  <si>
    <t>Rozebrání nástupištních konzolových desek</t>
  </si>
  <si>
    <t>m3</t>
  </si>
  <si>
    <t>kpl</t>
  </si>
  <si>
    <t>Nástupištní deska VLsVP průběžná (HBB 111-19)</t>
  </si>
  <si>
    <t>Mobiliář - box na posypový materiál nástupištní, sklolaminát, 400 l</t>
  </si>
  <si>
    <t>Odkopávky a prokopávky nezapažené pro spodní stavbu železnic do 1000 m3 v hornině tř. 3</t>
  </si>
  <si>
    <t>Nástupiště bezpečností pásy kontrastní optické značení š. 0,15m, odstín žlutá
RAL 6200</t>
  </si>
  <si>
    <t>Vodorovné přemístění vybouraných hmot do 7 km</t>
  </si>
  <si>
    <t>Rozebrání dlažeb komunikací pro pěší ze zámkových dlaždic</t>
  </si>
  <si>
    <t>Bourání základů z betonu prostého</t>
  </si>
  <si>
    <t>Rozebrání zídek úrovňových nástupišť TISCHER po jedné straně s obrubníkem</t>
  </si>
  <si>
    <t>Montáž odpadkového koše do betonové patky</t>
  </si>
  <si>
    <t>Montáž lavičky stabilní kotvené šrouby na pevný podklad</t>
  </si>
  <si>
    <t>Mobiliář - lavička nástupištní jednostranná délky 1,8m s opěrkou, z ocelových kulatin</t>
  </si>
  <si>
    <t>Rozprostření ornice pl do 500 m2 ve svahu přes 1:5 tl vrstvy do 100 mm</t>
  </si>
  <si>
    <t>Hloubení rýh š do 600 mm v hornině tř. 3 objemu do 100 m3</t>
  </si>
  <si>
    <t>Sejmutí ornice s přemístěním na vzdálenost do 250 m (tl 100 mm)</t>
  </si>
  <si>
    <t>změř. v MS viz příl. Výkres zábradlí</t>
  </si>
  <si>
    <t>viz příl. Výkaz materiálu zábradlí</t>
  </si>
  <si>
    <t>R-789421232</t>
  </si>
  <si>
    <t>R-451579777</t>
  </si>
  <si>
    <t>R-1</t>
  </si>
  <si>
    <t>Dlažba 20 x 10 x 6 cm přírodní</t>
  </si>
  <si>
    <t>Obrubník 50x8x25 cm přírodní</t>
  </si>
  <si>
    <t>Osazení chodníkového obrubníku betonového stojatého s boční opěrou do lože z betonu prostého</t>
  </si>
  <si>
    <t>R-2</t>
  </si>
  <si>
    <t>R-3</t>
  </si>
  <si>
    <t>R-4</t>
  </si>
  <si>
    <t>Odstranění odpadkového koše s betonovou patkou</t>
  </si>
  <si>
    <t>Nakládání nebo překládání vybouraných hmot</t>
  </si>
  <si>
    <t>Přesun hmot pro železniční spodek drah kolejových o sklonu přes 0,8 do 1,5 %</t>
  </si>
  <si>
    <t>součet všech hmotností jednotlivých dílů</t>
  </si>
  <si>
    <t>R-5</t>
  </si>
  <si>
    <t>Zásyp jam, šachet rýh nebo kolem objektů sypaninou se zhutněním</t>
  </si>
  <si>
    <t>Lože pod dlažby z kameniva drceného drobného vrstva tl do 100 mm</t>
  </si>
  <si>
    <t>R-6</t>
  </si>
  <si>
    <t>typ žlabu</t>
  </si>
  <si>
    <t>bez spádu dna</t>
  </si>
  <si>
    <t>se spádem dna</t>
  </si>
  <si>
    <t>počet [ks]</t>
  </si>
  <si>
    <t>výška</t>
  </si>
  <si>
    <t>160-166 mm</t>
  </si>
  <si>
    <t>166-172 mm</t>
  </si>
  <si>
    <t>172-178 mm</t>
  </si>
  <si>
    <t>178-184 mm</t>
  </si>
  <si>
    <t>184-190 mm</t>
  </si>
  <si>
    <t>196-202 mm</t>
  </si>
  <si>
    <t>202-208 mm</t>
  </si>
  <si>
    <t>208-214 mm</t>
  </si>
  <si>
    <t>214-220 mm</t>
  </si>
  <si>
    <t>220-226 mm</t>
  </si>
  <si>
    <t>226-232 mm</t>
  </si>
  <si>
    <t>232-238 mm</t>
  </si>
  <si>
    <t>238-244 mm</t>
  </si>
  <si>
    <t>244-250 mm</t>
  </si>
  <si>
    <t>250-256 mm</t>
  </si>
  <si>
    <t>256-262 mm</t>
  </si>
  <si>
    <t>262-268 mm</t>
  </si>
  <si>
    <t>268-274 mm</t>
  </si>
  <si>
    <t>184 mm</t>
  </si>
  <si>
    <t>214 mm</t>
  </si>
  <si>
    <t>244 mm</t>
  </si>
  <si>
    <t>suma</t>
  </si>
  <si>
    <t>odpadní beton 0,5 x 0,5 x 0,05 m</t>
  </si>
  <si>
    <t>dlažba zámková tl. 0,06 m</t>
  </si>
  <si>
    <t>výplňová deska dl. 1 m</t>
  </si>
  <si>
    <t>podkladní blok U 65</t>
  </si>
  <si>
    <t>tvárnice Tischer dl. 1 m</t>
  </si>
  <si>
    <t>konzolová deska 1,5 x 1 m</t>
  </si>
  <si>
    <t>celk. hmotnost (kg)</t>
  </si>
  <si>
    <t>celk. objem (m3)</t>
  </si>
  <si>
    <t>hmotnost (kg/ks)</t>
  </si>
  <si>
    <t>objem (m3)</t>
  </si>
  <si>
    <t>Bourací práce - beton</t>
  </si>
  <si>
    <t>Liberec-Rochlice, nástupiště (dl. 97 m)</t>
  </si>
  <si>
    <t>výška (čelo-čelo)</t>
  </si>
  <si>
    <t>odtoková vpust</t>
  </si>
  <si>
    <t>výška x délka</t>
  </si>
  <si>
    <t>500 x 500 mm</t>
  </si>
  <si>
    <t>Odtoková vpust s pozinkovaným košem</t>
  </si>
  <si>
    <t>R-7</t>
  </si>
  <si>
    <t>R-8</t>
  </si>
  <si>
    <t>Kovové dílce a kotvící prvky pro ochranné zábradlí dle výkresu a výkazu materiálu pro zábradlí</t>
  </si>
  <si>
    <t>Orientační systém - šikmé tabule s názvem dopravny min. 100 m před začátkem nástupiště, jednostranné neprosvětlené tabule na samostatných ocelových konstrukcích</t>
  </si>
  <si>
    <t>Orientační systém - tabule  označení směru: umístění na VB, jednostranná neprosvětlená</t>
  </si>
  <si>
    <t>Orientační systém - tabule označení východu z nástupiště: umístění na VB, jednostranná neprosvětlená</t>
  </si>
  <si>
    <t>Osazení odvodňovacího betonového žlabu s krycím roštem šířky do 200 mm</t>
  </si>
  <si>
    <t>různé typy žlabů - viz příl. Detail odvodnění a list Odv. žlab</t>
  </si>
  <si>
    <t>R-592271300</t>
  </si>
  <si>
    <t>R-10</t>
  </si>
  <si>
    <t>R-11</t>
  </si>
  <si>
    <t>R-12</t>
  </si>
  <si>
    <t>R-592123240</t>
  </si>
  <si>
    <t>R-923924321</t>
  </si>
  <si>
    <t>kus</t>
  </si>
  <si>
    <t>Rošty na sklepní okénka</t>
  </si>
  <si>
    <t>Poplatek za skládky - 17 01 01 Čistá výkopová zemina-odkop
(I. až IV. třída těžitelnosti)</t>
  </si>
  <si>
    <t>R-14</t>
  </si>
  <si>
    <t>R-13</t>
  </si>
  <si>
    <t>Poplatek za skládky - 17 05 04 Beton z demolic objektů, základů TV</t>
  </si>
  <si>
    <t>Nakládání nebo překládání suti</t>
  </si>
  <si>
    <t>Vodorovné přemístění suti do 7 km</t>
  </si>
  <si>
    <t>Dobetonování prefabrikovaných konstrukcí</t>
  </si>
  <si>
    <t>Dlažba pro nevidomé 20 x 10 x 6 cm barevná (červená)</t>
  </si>
  <si>
    <t>Obrubník betonový zahradní přírodní šedá 50x5x15 cm</t>
  </si>
  <si>
    <t>Kryt štěrbinový pozinkovaný, tř. A15, štěrbina 80/10, 100x14,9x2 cm</t>
  </si>
  <si>
    <t>Kryt štěrbinový pozinkovaný, tř. A15, štěrbina 80/10, 50x14,9x2 cm</t>
  </si>
  <si>
    <t>Patice drátových kladek AZD 35-35 35x35x60 cm</t>
  </si>
  <si>
    <t>6 ks patek zábradlí u šikmé rampy</t>
  </si>
  <si>
    <t>viz pol. č. 596211122; frakce 0/63</t>
  </si>
  <si>
    <t>5 x pol. č. 596211122; frakce 8/16, tl. 50 mm</t>
  </si>
  <si>
    <t>Žlab odvodňovací, 100x16x16-26,8 cm, se spádem dna 0,6% nebo bez spádu dna</t>
  </si>
  <si>
    <t>Mimoúrovňové nástupiště L s předsazenou nástupní hranou
bez konzolových desek vnější</t>
  </si>
  <si>
    <t>Osazení zábradelních zídek z L prefabrikátu do betonového lože C 25/30 tl.270mm</t>
  </si>
  <si>
    <t>konstrukce zábradelní zídky; z výroby předvrtány otvory pro ukotvení zábradlí - viz E.1.2.1.6 - Výkres zábradlí</t>
  </si>
  <si>
    <t>ukončení nástupiště; z výroby předvrtány otvory pro ukotvení zábradlí - viz E.1.2.1.6 - Výkres zábradlí</t>
  </si>
  <si>
    <t>podkladní beton pod zábradelní zídky z prefabrikátů L a L-atyp</t>
  </si>
  <si>
    <t>Nástupištní blok L 100-ATYP 199x18x100 cm - včetně otvorů pro ukotvení zábradlí</t>
  </si>
  <si>
    <t>Nástupištní blok L 130 AZZ 91-19 199x100x130 cm - včetně otvorů pro ukotvení zábradlí</t>
  </si>
  <si>
    <t>R-9</t>
  </si>
  <si>
    <t>R-916331111</t>
  </si>
  <si>
    <t>Navýšení šachet - hrana tvořena obrubníkem 50x8x25 cm</t>
  </si>
  <si>
    <t>Osazení zahradního obrubníku betonového do lože z betonu s boční opěrou</t>
  </si>
  <si>
    <t>dtto</t>
  </si>
  <si>
    <t>Lože pod potrubí otevřený výkop z kameniva drobného těženého</t>
  </si>
  <si>
    <t>005724740</t>
  </si>
  <si>
    <t>kg</t>
  </si>
  <si>
    <t>Výsev trávníku hydroosevem na ornici</t>
  </si>
  <si>
    <t>Ošetření trávníku shrabáním ve svahu do 1:2</t>
  </si>
  <si>
    <t>Zalití rostlin vodou plocha přes 20 m2</t>
  </si>
  <si>
    <t>Dovoz vody pro zálivku rostlin za vzdálenost do 1000 m</t>
  </si>
  <si>
    <t>Příplatek k dovozu vody pro zálivku rostlin do 1000 m ZKD 1000 m</t>
  </si>
  <si>
    <t>Trasa Liberec - Rochlice cca 6 km, příplatek za 5 km navíc</t>
  </si>
  <si>
    <t>3 x pol. 183405211</t>
  </si>
  <si>
    <t>Osivo směs travní krajinná - svahová</t>
  </si>
  <si>
    <t xml:space="preserve">Piktogram 104a "Zákaz vstupu" </t>
  </si>
  <si>
    <t>koš u stávajícího zábradlí</t>
  </si>
  <si>
    <t>R-592123150-1</t>
  </si>
  <si>
    <t>R-592123150-2</t>
  </si>
  <si>
    <t>Nástupištní deska VLsVP s přerušením (HBB 112-19)</t>
  </si>
  <si>
    <t>plocha dlaždic 75,05 m2</t>
  </si>
  <si>
    <t>plocha dlaždice 0,95 m2</t>
  </si>
  <si>
    <t>Izolace proti zemní vlhkosti stěn foliemi nopovými pro běžné podmínky  tl. 0,5 mm šířky 1,5 m</t>
  </si>
  <si>
    <t>R-15</t>
  </si>
  <si>
    <t>odvětrávací žlab z betonového L profilu 37 x 30 x 50 cm</t>
  </si>
  <si>
    <t>Osazení příkopového žlabu do betonu tl 100 mm z betonových tvárnic š 500 mm</t>
  </si>
  <si>
    <t>R-935112111</t>
  </si>
  <si>
    <t>příkopový žlábek malý 340x250x80 mm</t>
  </si>
  <si>
    <t>R-16</t>
  </si>
  <si>
    <t>Kanalizační potrubí z tvrdého PVC-systém KG tuhost třídy SN4 DN200</t>
  </si>
  <si>
    <t>Lapač střešních splavenin z PP se zápachovou klapkou a lapacím košem DN 125</t>
  </si>
  <si>
    <t>lapač střešních splavenin se zápachovou klapkou a lapacím
košem HL600/2 DN 125</t>
  </si>
  <si>
    <t>Rozebrání dlažeb komunikací pro pěší z betonových nebo kamenných dlaždic</t>
  </si>
  <si>
    <t>dlažba betonová 0,5 x 0,5 x 0,05 m</t>
  </si>
  <si>
    <t>Dočasné zajištění kabelů a kabelových tratí ze 3 volně ložených kabelů</t>
  </si>
  <si>
    <t>příkopový žlábek malý 340x250x80 mm, 20 ks, délka žlabu 5 m</t>
  </si>
  <si>
    <t>9m folie x šířka 1,5m = 13,5 m2</t>
  </si>
  <si>
    <t>hm. tvárnic+podložky+výplň. desky TISCHER: 39,227 t
hm. konzolových desek: 39,329 t
hm. vybouraného betonu, žb: 3,369 t
hm. rozebrané dlažby: 3,875 t</t>
  </si>
  <si>
    <t>změř. v MS, rozprostření 32,96 m2 v tl. 100 mm</t>
  </si>
  <si>
    <t>změř. v MS, sejmutí 34,89 m2 v tl. 100 mm</t>
  </si>
  <si>
    <t>Kód
základny</t>
  </si>
  <si>
    <t>ÚRS</t>
  </si>
  <si>
    <t>R-položka</t>
  </si>
  <si>
    <t>zákryty z podlahového pororoštu svařovaného
(2 ks á 700x350 mm)</t>
  </si>
  <si>
    <t>součet všech délek chodníkového obrubníku š. 80mm,
viz Půdorys</t>
  </si>
  <si>
    <t>pol. č. 596211122 - pol. č. 592452670 - plocha
pol. R-592123150 (76m2)</t>
  </si>
  <si>
    <t>Montáž fasádního obkladu</t>
  </si>
  <si>
    <t>R-17</t>
  </si>
  <si>
    <t>Jádrové vrty diamantovými korunkami do D 225 mm do stavebních materiálů</t>
  </si>
  <si>
    <t>Montáž a utěsnění prostupu potrubí</t>
  </si>
  <si>
    <t>R-18</t>
  </si>
  <si>
    <t>Příplatek ZKD 1 km u vodorovného přemístění vybouraných hmot</t>
  </si>
  <si>
    <t>Vodorovné přemístění suti ZKD 1 km</t>
  </si>
  <si>
    <t>Technická specifikace</t>
  </si>
  <si>
    <t xml:space="preserve">Měrná </t>
  </si>
  <si>
    <t>Množství</t>
  </si>
  <si>
    <t>Jednotková</t>
  </si>
  <si>
    <t>Výkaz výměr</t>
  </si>
  <si>
    <t>Počítána zálivka 0,48 m3 na m2, 0,48 x pol. 183405211</t>
  </si>
  <si>
    <t>1 kg na 40 m2 trávníku, pol. 183405211 / 40</t>
  </si>
  <si>
    <t>Položka obsahuje náklady na provedení uvedených výkonů s dodáním materiálu na staveniště</t>
  </si>
  <si>
    <t>Položka obsahuje cenu dodávky</t>
  </si>
  <si>
    <t>nástupiště, rampa, chodník, dlažba od branky k nástupišti; změř. v MS; vč. frakce 4/8</t>
  </si>
  <si>
    <t>Skruž betonová  TBH 42-150 D150x50x10 cm</t>
  </si>
  <si>
    <t>Nátěr hydroizolační - tekutá lepenka, balení 30 kg</t>
  </si>
  <si>
    <t>Provedení izolace proti zemní vlhkosti svislé za horka nátěrem asfaltovým</t>
  </si>
  <si>
    <t>Kamenivo drcené hrubé frakce 32-63</t>
  </si>
  <si>
    <t>výplň dren. jámy 3,54 m3 x 2,6t/m3, viz Detail odvodnění</t>
  </si>
  <si>
    <t>výplň mezi zábradelní zídkou z pref. L-ATYP a L s předsazenou nástupní hranou - plocha viz Výkres zábradlí x tl. 180 mm</t>
  </si>
  <si>
    <t>využity dva stávající odpadkové koše</t>
  </si>
  <si>
    <t>1 ks lapače splavenin</t>
  </si>
  <si>
    <t>Nátěry syntetické OK lehkých "C" barva dražší lesklý povrch 2x antikorozní,
1x základní, 1x email</t>
  </si>
  <si>
    <t>Položka obsahuje cenu dodávky
materiálu pro konstrukci zábradlí</t>
  </si>
  <si>
    <t>vyvrtání otvoru prostupu potrubí
do studniční skruže průměr 225 mm</t>
  </si>
  <si>
    <t>4x skruž uvedených rozměrů, viz Detail odvodnění</t>
  </si>
  <si>
    <t>zákryt odvodňovacího žlabu, viz Půdorys a list Odv. žlab</t>
  </si>
  <si>
    <t>pro zákryt odtokových vpustí, viz Půdorys a list Odv. žlab</t>
  </si>
  <si>
    <t>odtoková vpust 500x500mm š. 160 mm, 2 ks
viz Detail odvodnění a list Odv. žlab</t>
  </si>
  <si>
    <t>viz příl. Půdorys, Detail odvodnění a list Odv. žlab</t>
  </si>
  <si>
    <t>Položka zahrnuje cenu dodávky materiálu odvodňovacího žlabu</t>
  </si>
  <si>
    <t>Položka obsahuje cenu montáže</t>
  </si>
  <si>
    <t>nátěr vodicí linie - 80m nást. + 1,5m rampa k bytu</t>
  </si>
  <si>
    <t>změř. v MS, plocha varovných a signálních pásů</t>
  </si>
  <si>
    <t>Položka obsahuje cenu montáže a dodávky vč. spojovacího materiálu</t>
  </si>
  <si>
    <t>beton. podklad pod tvárnice TISCHER 0,5m x 0,5m x 5cm</t>
  </si>
  <si>
    <t>délka stávajícího nástupiště 97 m</t>
  </si>
  <si>
    <t>14,5m odvětrávacího žlabu  = 40 ks prefabrikátů tvaru L
dl. 0,37 m + rošt k zakrytí žlabu v délce 14,5 m</t>
  </si>
  <si>
    <t>35m pro svod okapu + 15m svod. potr. do dren. jámy</t>
  </si>
  <si>
    <t>tloušťka lože 50 mm, celková délka výkopu
47 metrů, š. 600 mm</t>
  </si>
  <si>
    <t>nátěr drenážní jámy (povrch skruží) 10,68m2</t>
  </si>
  <si>
    <t>součet všech délek chodníkového obrubníku š. 50mm, viz
Půdorys 10,366m -&gt; 12 m s rezervou na prořez -&gt; 24 ks</t>
  </si>
  <si>
    <t>Položka obsahuje cenu
montáže a dodávky</t>
  </si>
  <si>
    <t>rozměry a provedení viz Technická zpráva</t>
  </si>
  <si>
    <t>Po jednom kusu vždy na konci nástupiště</t>
  </si>
  <si>
    <t>Položka zahrnuje vodorovné přemístění suti do 7 km se složením na skládce</t>
  </si>
  <si>
    <t>Položka zahrnuje vodorovné přemístění vybouraných hmot do 7 km se složením na skládce</t>
  </si>
  <si>
    <t>Položka zahrnuje překládání vybouraných hmot na jiný dopravní prostředek</t>
  </si>
  <si>
    <t>Položka zahrnuje překládání suti
na jiný dopravní prostředek</t>
  </si>
  <si>
    <t xml:space="preserve">Položka zahrnuje příplatek za vodorovné přemístění vybouraných hmot se složením na skládce za každý km nad 7 km </t>
  </si>
  <si>
    <t xml:space="preserve">Položka zahrnuje příplatek za vodorovné přemístění suti se složením na skládce za každý km
nad 7 km </t>
  </si>
  <si>
    <t>zvýšení sklepních okéneik, viz Půdorys,
2x okénko 0,7m x 0,35m</t>
  </si>
  <si>
    <t>Položka obsahuje náklady na provedení uvedených výkonů</t>
  </si>
  <si>
    <t>14ks á 0,25m2 podél VB</t>
  </si>
  <si>
    <t>zhut. zásypy nástupištních prefabrikátů + svodného potrubí + dren. jáma; změř. v MS (82,142m3 + 31,68m3 + 
10 m3) viz Půdorys, Detail Odvodnění, Vz. př. řezy;
- k zásypu použít recyklát štěrk. lože SO 04-10-01</t>
  </si>
  <si>
    <t>odhadnuto dle rozsahu prací z příl. Půdorys</t>
  </si>
  <si>
    <t>změř. v MS viz příl. Půdorys, dlážděná plocha před VB</t>
  </si>
  <si>
    <t>položka zahrnuje kompletní dodávku a montáž včetně betonu
k vyspádování a roštu</t>
  </si>
  <si>
    <t>Obklad v délce 9m kolem izolace zdiva proti zemní vlhkosti;
položka zahrnuje kompletní dodávku a montáž</t>
  </si>
  <si>
    <t>napojení svodného potrubí na dren. jámu, tl. stěny 100mm</t>
  </si>
  <si>
    <t>bude použit prefabrikát L s předsazenou nást. hranou
obrubník bude chodníkový š. 80 mm;
v délce 10 m bude obrubník nahrazen 5 ks nást. pref. L</t>
  </si>
  <si>
    <t>1ks lavičky z ocelových kulatin</t>
  </si>
  <si>
    <t>1 ks boxu na posypový materiál</t>
  </si>
  <si>
    <t>změř. v MS, příl. Vz. příč. řezy + Půdorys (kubatura podkladního betonu, který není zahrnut v jiných položkách)
- pod zábradelní patky (6*0,303m2)
- pod zábradelní zídku z L prefabrikátů (12,24m2)</t>
  </si>
  <si>
    <t xml:space="preserve">Poplatek za skládku nezahrnuje náklady na dopravu a manipulaci, jsou součástí jiných položek </t>
  </si>
  <si>
    <t>Poplatek za skládku nezahrnuje náklady na dopravu a manipulaci, jsou součástí jiných položek</t>
  </si>
  <si>
    <t>Typ
řádku</t>
  </si>
  <si>
    <t>změř. v MS, příl. Vz. příč. řezy + Půdorys
(121,883 m3 pro stavbu nástupiště + 15,1 m3 dren. jáma)</t>
  </si>
  <si>
    <t>(121,883+15,1 + 31,68) m3 x 1,8t/m3 - veškerá přemisťovaná zemina v rámci stavby</t>
  </si>
  <si>
    <t>(121,883+15,1 + 31,68) m3 x 1,8t/m3 - nespotřebovaná zemina vytěžená při demolici stávajícího nástupiště</t>
  </si>
  <si>
    <t>92,77m ČD TEL; 80,75m SEE (změř. v MS viz Půdorys)</t>
  </si>
  <si>
    <t>dtto; cesta na meziskládku 4 km</t>
  </si>
  <si>
    <t>(121,883+15,1 + 31,68) m3 x 1,8t/m3 - nespotřebovaná zemina vytěžená při demolici stávajícího nástupiště;
cesta na meziskládku 4 km</t>
  </si>
  <si>
    <t>vzdálenost z meziskládky na skládku 25 km, příplatek nad
7 km -&gt; 25+4-7=22km</t>
  </si>
  <si>
    <t>Obetonování potrubí nebo zdiva stok betonem prostým
tř. C 16/20 otevřený výkop</t>
  </si>
  <si>
    <t>obetonování potrubí svodného dl 8,8,m plocha
obetonování v řezu 0,524m2</t>
  </si>
  <si>
    <t>0,5 m x 44 m x 0,6 m - rýha pro sv.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</si>
</sst>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0.00000"/>
    <numFmt numFmtId="165" formatCode="#,##0.000"/>
    <numFmt numFmtId="166" formatCode="#"/>
    <numFmt numFmtId="167" formatCode="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4"/>
      <color rgb="FF0070C0"/>
      <name val="Times New Roman"/>
      <family val="1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10"/>
      <color indexed="48"/>
      <name val="Arial CE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025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" fillId="0" borderId="0"/>
    <xf numFmtId="4" fontId="27" fillId="0" borderId="0" applyBorder="0" applyProtection="0">
      <protection locked="0"/>
    </xf>
    <xf numFmtId="4" fontId="27" fillId="0" borderId="0" applyBorder="0" applyProtection="0">
      <protection locked="0"/>
    </xf>
    <xf numFmtId="49" fontId="27" fillId="0" borderId="12" applyBorder="0" applyProtection="0">
      <alignment horizontal="left"/>
    </xf>
    <xf numFmtId="49" fontId="27" fillId="0" borderId="12" applyBorder="0" applyProtection="0">
      <alignment horizontal="left"/>
    </xf>
    <xf numFmtId="49" fontId="25" fillId="0" borderId="0" applyProtection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7" fillId="0" borderId="0" applyBorder="0" applyProtection="0"/>
    <xf numFmtId="165" fontId="27" fillId="0" borderId="0" applyBorder="0" applyProtection="0"/>
    <xf numFmtId="49" fontId="27" fillId="0" borderId="12" applyBorder="0" applyProtection="0">
      <alignment horizontal="left"/>
    </xf>
    <xf numFmtId="49" fontId="27" fillId="0" borderId="12" applyBorder="0" applyProtection="0">
      <alignment horizontal="left"/>
    </xf>
    <xf numFmtId="165" fontId="27" fillId="0" borderId="0" applyBorder="0" applyProtection="0"/>
    <xf numFmtId="165" fontId="27" fillId="0" borderId="0" applyBorder="0" applyProtection="0"/>
    <xf numFmtId="0" fontId="27" fillId="0" borderId="12" applyBorder="0" applyProtection="0">
      <alignment horizontal="left"/>
      <protection locked="0"/>
    </xf>
    <xf numFmtId="0" fontId="27" fillId="0" borderId="12" applyBorder="0" applyProtection="0">
      <alignment horizontal="left"/>
      <protection locked="0"/>
    </xf>
    <xf numFmtId="0" fontId="2" fillId="0" borderId="0"/>
    <xf numFmtId="0" fontId="2" fillId="0" borderId="0"/>
    <xf numFmtId="49" fontId="27" fillId="0" borderId="0" applyBorder="0" applyProtection="0">
      <alignment horizontal="center"/>
    </xf>
    <xf numFmtId="49" fontId="27" fillId="0" borderId="0" applyBorder="0" applyProtection="0">
      <alignment horizontal="center"/>
    </xf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/>
  </cellStyleXfs>
  <cellXfs count="291">
    <xf numFmtId="0" fontId="0" fillId="0" borderId="0" xfId="0"/>
    <xf numFmtId="4" fontId="3" fillId="2" borderId="2" xfId="1" applyNumberFormat="1" applyFont="1" applyFill="1" applyBorder="1" applyAlignment="1" applyProtection="1">
      <alignment horizontal="center" vertical="center"/>
      <protection locked="0"/>
    </xf>
    <xf numFmtId="49" fontId="3" fillId="2" borderId="5" xfId="1" applyNumberFormat="1" applyFont="1" applyFill="1" applyBorder="1" applyAlignment="1" applyProtection="1">
      <alignment vertical="center"/>
      <protection locked="0"/>
    </xf>
    <xf numFmtId="49" fontId="3" fillId="0" borderId="15" xfId="2" applyNumberFormat="1" applyFont="1" applyBorder="1" applyAlignment="1" applyProtection="1">
      <alignment horizontal="left" vertical="center"/>
      <protection locked="0"/>
    </xf>
    <xf numFmtId="4" fontId="5" fillId="0" borderId="3" xfId="2" applyNumberFormat="1" applyFont="1" applyBorder="1" applyAlignment="1" applyProtection="1">
      <alignment horizontal="center" vertical="center"/>
      <protection locked="0"/>
    </xf>
    <xf numFmtId="4" fontId="3" fillId="2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15" xfId="2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vertical="center"/>
    </xf>
    <xf numFmtId="0" fontId="6" fillId="0" borderId="16" xfId="0" applyNumberFormat="1" applyFont="1" applyBorder="1" applyAlignment="1">
      <alignment horizontal="left" vertical="center" wrapText="1"/>
    </xf>
    <xf numFmtId="49" fontId="6" fillId="0" borderId="16" xfId="6" applyNumberFormat="1" applyFont="1" applyFill="1" applyBorder="1" applyAlignment="1" applyProtection="1">
      <alignment vertical="center" wrapText="1"/>
    </xf>
    <xf numFmtId="0" fontId="6" fillId="0" borderId="16" xfId="1" applyFont="1" applyBorder="1" applyAlignment="1" applyProtection="1">
      <alignment vertical="center" wrapText="1"/>
      <protection locked="0"/>
    </xf>
    <xf numFmtId="4" fontId="5" fillId="0" borderId="16" xfId="2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vertical="center" wrapText="1"/>
    </xf>
    <xf numFmtId="4" fontId="6" fillId="0" borderId="16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left" vertical="center" wrapText="1"/>
    </xf>
    <xf numFmtId="166" fontId="8" fillId="0" borderId="16" xfId="0" applyNumberFormat="1" applyFont="1" applyFill="1" applyBorder="1" applyAlignment="1" applyProtection="1">
      <alignment horizontal="left" vertical="center"/>
    </xf>
    <xf numFmtId="166" fontId="8" fillId="0" borderId="16" xfId="0" applyNumberFormat="1" applyFont="1" applyFill="1" applyBorder="1" applyAlignment="1" applyProtection="1">
      <alignment horizontal="left" vertical="center" wrapText="1"/>
    </xf>
    <xf numFmtId="4" fontId="8" fillId="0" borderId="16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7" fillId="0" borderId="16" xfId="0" applyFont="1" applyFill="1" applyBorder="1" applyAlignment="1">
      <alignment vertical="center"/>
    </xf>
    <xf numFmtId="2" fontId="7" fillId="2" borderId="16" xfId="0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 applyProtection="1">
      <alignment horizontal="left" vertical="center"/>
      <protection locked="0"/>
    </xf>
    <xf numFmtId="49" fontId="3" fillId="0" borderId="3" xfId="2" applyNumberFormat="1" applyFont="1" applyBorder="1" applyAlignment="1" applyProtection="1">
      <alignment horizontal="left" vertical="center"/>
      <protection locked="0"/>
    </xf>
    <xf numFmtId="49" fontId="5" fillId="0" borderId="0" xfId="2" applyNumberFormat="1" applyFont="1" applyBorder="1" applyAlignment="1" applyProtection="1">
      <alignment horizontal="left" vertical="center"/>
      <protection locked="0"/>
    </xf>
    <xf numFmtId="0" fontId="6" fillId="0" borderId="16" xfId="0" applyNumberFormat="1" applyFont="1" applyBorder="1" applyAlignment="1">
      <alignment horizontal="left" vertical="center"/>
    </xf>
    <xf numFmtId="0" fontId="6" fillId="0" borderId="16" xfId="0" applyNumberFormat="1" applyFont="1" applyFill="1" applyBorder="1" applyAlignment="1">
      <alignment horizontal="left" vertical="center"/>
    </xf>
    <xf numFmtId="4" fontId="7" fillId="0" borderId="1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0" fillId="0" borderId="21" xfId="0" applyFill="1" applyBorder="1"/>
    <xf numFmtId="4" fontId="0" fillId="0" borderId="27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/>
    <xf numFmtId="4" fontId="0" fillId="0" borderId="2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/>
    <xf numFmtId="4" fontId="0" fillId="0" borderId="2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3" xfId="0" applyBorder="1"/>
    <xf numFmtId="0" fontId="24" fillId="0" borderId="21" xfId="0" applyFont="1" applyBorder="1"/>
    <xf numFmtId="4" fontId="0" fillId="0" borderId="28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/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10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12" fillId="0" borderId="0" xfId="2" applyFont="1" applyFill="1" applyAlignment="1">
      <alignment horizontal="right" vertical="center"/>
    </xf>
    <xf numFmtId="4" fontId="13" fillId="3" borderId="15" xfId="7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4" fillId="2" borderId="0" xfId="1" applyFont="1" applyFill="1" applyAlignment="1">
      <alignment horizontal="centerContinuous" vertical="center"/>
    </xf>
    <xf numFmtId="0" fontId="15" fillId="2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right" vertical="center"/>
    </xf>
    <xf numFmtId="164" fontId="15" fillId="0" borderId="0" xfId="1" applyNumberFormat="1" applyFont="1" applyFill="1" applyAlignment="1">
      <alignment horizontal="right" vertical="center"/>
    </xf>
    <xf numFmtId="0" fontId="15" fillId="0" borderId="0" xfId="1" applyFont="1" applyFill="1" applyAlignment="1">
      <alignment horizontal="centerContinuous" vertical="center"/>
    </xf>
    <xf numFmtId="0" fontId="17" fillId="0" borderId="0" xfId="0" applyFont="1" applyFill="1" applyAlignment="1">
      <alignment vertical="center"/>
    </xf>
    <xf numFmtId="0" fontId="11" fillId="0" borderId="0" xfId="1" applyFont="1" applyFill="1" applyAlignment="1" applyProtection="1">
      <alignment horizontal="center" vertical="center"/>
      <protection locked="0"/>
    </xf>
    <xf numFmtId="164" fontId="11" fillId="0" borderId="0" xfId="1" applyNumberFormat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12" fillId="0" borderId="0" xfId="1" applyNumberFormat="1" applyFont="1" applyFill="1" applyAlignment="1" applyProtection="1">
      <alignment horizontal="right" vertical="center"/>
      <protection locked="0"/>
    </xf>
    <xf numFmtId="49" fontId="18" fillId="0" borderId="0" xfId="1" applyNumberFormat="1" applyFont="1" applyFill="1" applyAlignment="1" applyProtection="1">
      <alignment vertical="center"/>
      <protection locked="0"/>
    </xf>
    <xf numFmtId="0" fontId="18" fillId="0" borderId="0" xfId="1" applyNumberFormat="1" applyFont="1" applyFill="1" applyAlignment="1" applyProtection="1">
      <alignment horizontal="left" vertical="center"/>
      <protection locked="0"/>
    </xf>
    <xf numFmtId="0" fontId="19" fillId="2" borderId="0" xfId="1" applyFont="1" applyFill="1" applyAlignment="1">
      <alignment vertical="center"/>
    </xf>
    <xf numFmtId="14" fontId="20" fillId="0" borderId="0" xfId="1" applyNumberFormat="1" applyFont="1" applyFill="1" applyAlignment="1" applyProtection="1">
      <alignment horizontal="left" vertical="center"/>
      <protection locked="0"/>
    </xf>
    <xf numFmtId="0" fontId="11" fillId="2" borderId="0" xfId="1" applyFont="1" applyFill="1" applyAlignment="1">
      <alignment horizontal="left" vertical="center"/>
    </xf>
    <xf numFmtId="0" fontId="19" fillId="2" borderId="9" xfId="1" applyFont="1" applyFill="1" applyBorder="1" applyAlignment="1">
      <alignment vertical="center"/>
    </xf>
    <xf numFmtId="0" fontId="19" fillId="2" borderId="10" xfId="1" applyFont="1" applyFill="1" applyBorder="1" applyAlignment="1">
      <alignment vertical="center"/>
    </xf>
    <xf numFmtId="0" fontId="19" fillId="2" borderId="10" xfId="1" applyFont="1" applyFill="1" applyBorder="1" applyAlignment="1">
      <alignment horizontal="center" vertical="center"/>
    </xf>
    <xf numFmtId="164" fontId="19" fillId="2" borderId="10" xfId="1" applyNumberFormat="1" applyFont="1" applyFill="1" applyBorder="1" applyAlignment="1">
      <alignment horizontal="right" vertical="center"/>
    </xf>
    <xf numFmtId="0" fontId="19" fillId="2" borderId="11" xfId="1" applyFont="1" applyFill="1" applyBorder="1" applyAlignment="1">
      <alignment horizontal="centerContinuous" vertical="center"/>
    </xf>
    <xf numFmtId="0" fontId="19" fillId="2" borderId="12" xfId="1" applyFont="1" applyFill="1" applyBorder="1" applyAlignment="1">
      <alignment vertical="center"/>
    </xf>
    <xf numFmtId="0" fontId="19" fillId="2" borderId="6" xfId="1" applyFont="1" applyFill="1" applyBorder="1" applyAlignment="1">
      <alignment horizontal="center" vertical="center"/>
    </xf>
    <xf numFmtId="164" fontId="19" fillId="2" borderId="6" xfId="1" applyNumberFormat="1" applyFont="1" applyFill="1" applyBorder="1" applyAlignment="1">
      <alignment horizontal="center" vertical="center"/>
    </xf>
    <xf numFmtId="0" fontId="19" fillId="2" borderId="2" xfId="1" applyFont="1" applyFill="1" applyBorder="1" applyAlignment="1">
      <alignment horizontal="centerContinuous" vertical="center"/>
    </xf>
    <xf numFmtId="0" fontId="19" fillId="2" borderId="4" xfId="1" applyFont="1" applyFill="1" applyBorder="1" applyAlignment="1">
      <alignment horizontal="centerContinuous" vertical="center"/>
    </xf>
    <xf numFmtId="0" fontId="19" fillId="2" borderId="13" xfId="1" applyFont="1" applyFill="1" applyBorder="1" applyAlignment="1">
      <alignment vertical="center"/>
    </xf>
    <xf numFmtId="0" fontId="19" fillId="2" borderId="4" xfId="1" applyFont="1" applyFill="1" applyBorder="1" applyAlignment="1">
      <alignment horizontal="center" vertical="center"/>
    </xf>
    <xf numFmtId="164" fontId="19" fillId="2" borderId="4" xfId="1" applyNumberFormat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22" fillId="2" borderId="14" xfId="1" applyFont="1" applyFill="1" applyBorder="1" applyAlignment="1">
      <alignment horizontal="center" vertical="center"/>
    </xf>
    <xf numFmtId="0" fontId="22" fillId="2" borderId="8" xfId="1" applyFont="1" applyFill="1" applyBorder="1" applyAlignment="1">
      <alignment horizontal="center" vertical="center"/>
    </xf>
    <xf numFmtId="1" fontId="22" fillId="2" borderId="8" xfId="1" applyNumberFormat="1" applyFont="1" applyFill="1" applyBorder="1" applyAlignment="1">
      <alignment horizontal="center" vertical="center"/>
    </xf>
    <xf numFmtId="165" fontId="5" fillId="0" borderId="3" xfId="2" applyNumberFormat="1" applyFont="1" applyBorder="1" applyAlignment="1" applyProtection="1">
      <alignment horizontal="center" vertical="center"/>
      <protection locked="0"/>
    </xf>
    <xf numFmtId="165" fontId="5" fillId="2" borderId="15" xfId="2" applyNumberFormat="1" applyFont="1" applyFill="1" applyBorder="1" applyAlignment="1">
      <alignment horizontal="right" vertical="center"/>
    </xf>
    <xf numFmtId="4" fontId="5" fillId="0" borderId="3" xfId="2" applyNumberFormat="1" applyFont="1" applyBorder="1" applyAlignment="1" applyProtection="1">
      <alignment vertical="center"/>
      <protection locked="0"/>
    </xf>
    <xf numFmtId="2" fontId="5" fillId="2" borderId="15" xfId="2" applyNumberFormat="1" applyFont="1" applyFill="1" applyBorder="1" applyAlignment="1">
      <alignment vertical="center"/>
    </xf>
    <xf numFmtId="0" fontId="7" fillId="2" borderId="16" xfId="0" applyFont="1" applyFill="1" applyBorder="1" applyAlignment="1">
      <alignment horizontal="right" vertical="center"/>
    </xf>
    <xf numFmtId="2" fontId="9" fillId="2" borderId="16" xfId="0" applyNumberFormat="1" applyFont="1" applyFill="1" applyBorder="1" applyAlignment="1">
      <alignment vertical="center"/>
    </xf>
    <xf numFmtId="165" fontId="3" fillId="2" borderId="2" xfId="1" applyNumberFormat="1" applyFont="1" applyFill="1" applyBorder="1" applyAlignment="1" applyProtection="1">
      <alignment horizontal="center" vertical="center"/>
      <protection locked="0"/>
    </xf>
    <xf numFmtId="165" fontId="3" fillId="2" borderId="5" xfId="1" applyNumberFormat="1" applyFont="1" applyFill="1" applyBorder="1" applyAlignment="1" applyProtection="1">
      <alignment horizontal="right" vertical="center"/>
      <protection locked="0"/>
    </xf>
    <xf numFmtId="4" fontId="3" fillId="2" borderId="2" xfId="1" applyNumberFormat="1" applyFont="1" applyFill="1" applyBorder="1" applyAlignment="1" applyProtection="1">
      <alignment vertical="center"/>
      <protection locked="0"/>
    </xf>
    <xf numFmtId="2" fontId="3" fillId="2" borderId="5" xfId="1" applyNumberFormat="1" applyFont="1" applyFill="1" applyBorder="1" applyAlignment="1" applyProtection="1">
      <alignment vertical="center"/>
      <protection locked="0"/>
    </xf>
    <xf numFmtId="4" fontId="3" fillId="2" borderId="2" xfId="1" applyNumberFormat="1" applyFont="1" applyFill="1" applyBorder="1" applyAlignment="1" applyProtection="1">
      <alignment horizontal="right" vertical="center"/>
      <protection locked="0"/>
    </xf>
    <xf numFmtId="0" fontId="7" fillId="2" borderId="16" xfId="0" applyFont="1" applyFill="1" applyBorder="1" applyAlignment="1">
      <alignment horizontal="center" vertical="center"/>
    </xf>
    <xf numFmtId="4" fontId="3" fillId="2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4" fontId="3" fillId="2" borderId="5" xfId="1" applyNumberFormat="1" applyFont="1" applyFill="1" applyBorder="1" applyAlignment="1" applyProtection="1">
      <alignment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4" fontId="6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2" fontId="7" fillId="0" borderId="0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4" fontId="28" fillId="0" borderId="16" xfId="0" applyNumberFormat="1" applyFont="1" applyBorder="1" applyAlignment="1">
      <alignment horizontal="right" vertical="top"/>
    </xf>
    <xf numFmtId="4" fontId="28" fillId="0" borderId="0" xfId="0" applyNumberFormat="1" applyFont="1" applyBorder="1" applyAlignment="1">
      <alignment horizontal="right" vertical="top"/>
    </xf>
    <xf numFmtId="49" fontId="8" fillId="0" borderId="16" xfId="42" applyNumberFormat="1" applyFont="1" applyBorder="1" applyAlignment="1">
      <alignment horizontal="left" vertical="center" wrapText="1"/>
    </xf>
    <xf numFmtId="2" fontId="6" fillId="2" borderId="16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6" fillId="0" borderId="16" xfId="0" applyFont="1" applyFill="1" applyBorder="1" applyAlignment="1">
      <alignment vertical="center"/>
    </xf>
    <xf numFmtId="0" fontId="30" fillId="0" borderId="0" xfId="0" applyFont="1" applyAlignment="1">
      <alignment vertical="center"/>
    </xf>
    <xf numFmtId="165" fontId="6" fillId="2" borderId="16" xfId="0" applyNumberFormat="1" applyFont="1" applyFill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49" fontId="6" fillId="0" borderId="16" xfId="0" applyNumberFormat="1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5" fontId="7" fillId="2" borderId="16" xfId="0" applyNumberFormat="1" applyFont="1" applyFill="1" applyBorder="1" applyAlignment="1">
      <alignment horizontal="right" vertical="center"/>
    </xf>
    <xf numFmtId="4" fontId="7" fillId="0" borderId="16" xfId="0" applyNumberFormat="1" applyFont="1" applyFill="1" applyBorder="1" applyAlignment="1">
      <alignment horizontal="right" vertical="center"/>
    </xf>
    <xf numFmtId="49" fontId="6" fillId="0" borderId="16" xfId="0" applyNumberFormat="1" applyFont="1" applyFill="1" applyBorder="1" applyAlignment="1">
      <alignment horizontal="left" vertical="center" wrapText="1"/>
    </xf>
    <xf numFmtId="0" fontId="6" fillId="0" borderId="16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0" fontId="0" fillId="0" borderId="0" xfId="0"/>
    <xf numFmtId="0" fontId="0" fillId="0" borderId="21" xfId="0" applyBorder="1"/>
    <xf numFmtId="49" fontId="3" fillId="0" borderId="3" xfId="2" applyNumberFormat="1" applyFont="1" applyBorder="1" applyAlignment="1" applyProtection="1">
      <alignment horizontal="center" vertical="center"/>
      <protection locked="0"/>
    </xf>
    <xf numFmtId="0" fontId="3" fillId="0" borderId="3" xfId="2" applyNumberFormat="1" applyFont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vertical="center"/>
    </xf>
    <xf numFmtId="49" fontId="3" fillId="0" borderId="35" xfId="2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3" fillId="2" borderId="13" xfId="1" applyFont="1" applyFill="1" applyBorder="1" applyAlignment="1" applyProtection="1">
      <alignment horizontal="center" vertical="center"/>
      <protection locked="0"/>
    </xf>
    <xf numFmtId="4" fontId="7" fillId="0" borderId="0" xfId="0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9" fontId="5" fillId="0" borderId="12" xfId="2" applyNumberFormat="1" applyFont="1" applyBorder="1" applyAlignment="1" applyProtection="1">
      <alignment horizontal="center" vertical="center"/>
      <protection locked="0"/>
    </xf>
    <xf numFmtId="0" fontId="3" fillId="2" borderId="14" xfId="1" applyFont="1" applyFill="1" applyBorder="1" applyAlignment="1" applyProtection="1">
      <alignment horizontal="center" vertical="center"/>
      <protection locked="0"/>
    </xf>
    <xf numFmtId="0" fontId="3" fillId="2" borderId="26" xfId="1" applyFont="1" applyFill="1" applyBorder="1" applyAlignment="1" applyProtection="1">
      <alignment horizontal="left" vertical="center"/>
      <protection locked="0"/>
    </xf>
    <xf numFmtId="49" fontId="3" fillId="2" borderId="36" xfId="1" applyNumberFormat="1" applyFont="1" applyFill="1" applyBorder="1" applyAlignment="1" applyProtection="1">
      <alignment vertical="center"/>
      <protection locked="0"/>
    </xf>
    <xf numFmtId="4" fontId="3" fillId="2" borderId="26" xfId="1" applyNumberFormat="1" applyFont="1" applyFill="1" applyBorder="1" applyAlignment="1" applyProtection="1">
      <alignment horizontal="center" vertical="center"/>
      <protection locked="0"/>
    </xf>
    <xf numFmtId="4" fontId="3" fillId="2" borderId="36" xfId="1" applyNumberFormat="1" applyFont="1" applyFill="1" applyBorder="1" applyAlignment="1" applyProtection="1">
      <alignment horizontal="center" vertical="center"/>
      <protection locked="0"/>
    </xf>
    <xf numFmtId="165" fontId="3" fillId="2" borderId="26" xfId="1" applyNumberFormat="1" applyFont="1" applyFill="1" applyBorder="1" applyAlignment="1" applyProtection="1">
      <alignment horizontal="center" vertical="center"/>
      <protection locked="0"/>
    </xf>
    <xf numFmtId="165" fontId="3" fillId="2" borderId="36" xfId="1" applyNumberFormat="1" applyFont="1" applyFill="1" applyBorder="1" applyAlignment="1" applyProtection="1">
      <alignment horizontal="right" vertical="center"/>
      <protection locked="0"/>
    </xf>
    <xf numFmtId="4" fontId="3" fillId="2" borderId="26" xfId="1" applyNumberFormat="1" applyFont="1" applyFill="1" applyBorder="1" applyAlignment="1" applyProtection="1">
      <alignment vertical="center"/>
      <protection locked="0"/>
    </xf>
    <xf numFmtId="2" fontId="3" fillId="2" borderId="36" xfId="1" applyNumberFormat="1" applyFont="1" applyFill="1" applyBorder="1" applyAlignment="1" applyProtection="1">
      <alignment vertical="center"/>
      <protection locked="0"/>
    </xf>
    <xf numFmtId="4" fontId="3" fillId="2" borderId="26" xfId="1" applyNumberFormat="1" applyFont="1" applyFill="1" applyBorder="1" applyAlignment="1" applyProtection="1">
      <alignment horizontal="right" vertical="center"/>
      <protection locked="0"/>
    </xf>
    <xf numFmtId="167" fontId="1" fillId="5" borderId="0" xfId="1" applyNumberFormat="1" applyFill="1" applyAlignment="1" applyProtection="1">
      <alignment horizontal="right"/>
      <protection locked="0"/>
    </xf>
    <xf numFmtId="167" fontId="32" fillId="0" borderId="0" xfId="2024" applyNumberFormat="1" applyFont="1" applyFill="1" applyBorder="1" applyAlignment="1">
      <alignment horizontal="right"/>
    </xf>
    <xf numFmtId="167" fontId="3" fillId="0" borderId="0" xfId="1" applyNumberFormat="1" applyFont="1" applyFill="1" applyBorder="1" applyAlignment="1">
      <alignment horizontal="center"/>
    </xf>
    <xf numFmtId="167" fontId="1" fillId="0" borderId="0" xfId="1" applyNumberFormat="1" applyFill="1" applyAlignment="1" applyProtection="1">
      <alignment horizontal="right"/>
      <protection locked="0"/>
    </xf>
    <xf numFmtId="167" fontId="33" fillId="0" borderId="0" xfId="1" applyNumberFormat="1" applyFont="1" applyFill="1" applyBorder="1" applyAlignment="1" applyProtection="1">
      <alignment horizontal="center"/>
      <protection locked="0"/>
    </xf>
    <xf numFmtId="0" fontId="9" fillId="0" borderId="0" xfId="0" applyFont="1" applyBorder="1" applyAlignment="1">
      <alignment horizontal="center" vertical="center"/>
    </xf>
    <xf numFmtId="0" fontId="9" fillId="4" borderId="40" xfId="0" applyFont="1" applyFill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0" fontId="7" fillId="0" borderId="40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40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8" fillId="0" borderId="40" xfId="15" applyFont="1" applyBorder="1" applyAlignment="1" applyProtection="1">
      <alignment vertical="center" wrapText="1"/>
      <protection locked="0"/>
    </xf>
    <xf numFmtId="0" fontId="7" fillId="0" borderId="39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2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2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8" fillId="0" borderId="22" xfId="15" applyFont="1" applyBorder="1" applyAlignment="1" applyProtection="1">
      <alignment vertical="center" wrapText="1"/>
      <protection locked="0"/>
    </xf>
    <xf numFmtId="0" fontId="7" fillId="0" borderId="42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6" xfId="15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38" xfId="0" applyFont="1" applyFill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7" fillId="0" borderId="16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7" fillId="0" borderId="15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36" xfId="0" applyFont="1" applyBorder="1" applyAlignment="1">
      <alignment horizontal="center" vertical="center"/>
    </xf>
    <xf numFmtId="0" fontId="9" fillId="0" borderId="3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1" fontId="22" fillId="2" borderId="46" xfId="1" applyNumberFormat="1" applyFont="1" applyFill="1" applyBorder="1" applyAlignment="1">
      <alignment horizontal="center" vertical="center"/>
    </xf>
    <xf numFmtId="1" fontId="22" fillId="2" borderId="37" xfId="1" applyNumberFormat="1" applyFont="1" applyFill="1" applyBorder="1" applyAlignment="1">
      <alignment horizontal="center" vertical="center"/>
    </xf>
    <xf numFmtId="1" fontId="22" fillId="2" borderId="43" xfId="1" applyNumberFormat="1" applyFont="1" applyFill="1" applyBorder="1" applyAlignment="1">
      <alignment horizontal="center" vertical="center"/>
    </xf>
    <xf numFmtId="1" fontId="22" fillId="2" borderId="36" xfId="1" applyNumberFormat="1" applyFont="1" applyFill="1" applyBorder="1" applyAlignment="1">
      <alignment horizontal="center" vertical="center"/>
    </xf>
    <xf numFmtId="4" fontId="5" fillId="2" borderId="39" xfId="2" applyNumberFormat="1" applyFont="1" applyFill="1" applyBorder="1" applyAlignment="1">
      <alignment vertical="center"/>
    </xf>
    <xf numFmtId="4" fontId="7" fillId="2" borderId="40" xfId="0" applyNumberFormat="1" applyFont="1" applyFill="1" applyBorder="1" applyAlignment="1">
      <alignment horizontal="right" vertical="center"/>
    </xf>
    <xf numFmtId="4" fontId="3" fillId="2" borderId="41" xfId="1" applyNumberFormat="1" applyFont="1" applyFill="1" applyBorder="1" applyAlignment="1" applyProtection="1">
      <alignment vertical="center"/>
      <protection locked="0"/>
    </xf>
    <xf numFmtId="4" fontId="5" fillId="2" borderId="40" xfId="2" applyNumberFormat="1" applyFont="1" applyFill="1" applyBorder="1" applyAlignment="1">
      <alignment vertical="center"/>
    </xf>
    <xf numFmtId="4" fontId="3" fillId="2" borderId="43" xfId="1" applyNumberFormat="1" applyFont="1" applyFill="1" applyBorder="1" applyAlignment="1" applyProtection="1">
      <alignment vertical="center"/>
      <protection locked="0"/>
    </xf>
    <xf numFmtId="0" fontId="6" fillId="0" borderId="16" xfId="1" applyFont="1" applyBorder="1" applyAlignment="1" applyProtection="1">
      <alignment vertical="top" wrapText="1"/>
      <protection locked="0"/>
    </xf>
    <xf numFmtId="4" fontId="16" fillId="3" borderId="7" xfId="1" applyNumberFormat="1" applyFont="1" applyFill="1" applyBorder="1" applyAlignment="1">
      <alignment horizontal="right" vertical="center"/>
    </xf>
    <xf numFmtId="4" fontId="11" fillId="0" borderId="0" xfId="1" applyNumberFormat="1" applyFont="1" applyFill="1" applyAlignment="1" applyProtection="1">
      <alignment horizontal="right" vertical="center"/>
      <protection locked="0"/>
    </xf>
    <xf numFmtId="4" fontId="20" fillId="0" borderId="0" xfId="1" applyNumberFormat="1" applyFont="1" applyFill="1" applyAlignment="1" applyProtection="1">
      <alignment horizontal="center" vertical="center"/>
      <protection locked="0"/>
    </xf>
    <xf numFmtId="4" fontId="19" fillId="2" borderId="11" xfId="1" applyNumberFormat="1" applyFont="1" applyFill="1" applyBorder="1" applyAlignment="1">
      <alignment horizontal="centerContinuous" vertical="center"/>
    </xf>
    <xf numFmtId="4" fontId="19" fillId="2" borderId="2" xfId="1" applyNumberFormat="1" applyFont="1" applyFill="1" applyBorder="1" applyAlignment="1">
      <alignment horizontal="centerContinuous" vertical="center"/>
    </xf>
    <xf numFmtId="4" fontId="19" fillId="2" borderId="2" xfId="1" applyNumberFormat="1" applyFont="1" applyFill="1" applyBorder="1" applyAlignment="1">
      <alignment horizontal="center" vertical="center"/>
    </xf>
    <xf numFmtId="4" fontId="22" fillId="2" borderId="46" xfId="1" applyNumberFormat="1" applyFont="1" applyFill="1" applyBorder="1" applyAlignment="1">
      <alignment horizontal="center" vertical="center"/>
    </xf>
    <xf numFmtId="4" fontId="9" fillId="4" borderId="0" xfId="0" applyNumberFormat="1" applyFont="1" applyFill="1" applyBorder="1" applyAlignment="1">
      <alignment vertical="center"/>
    </xf>
    <xf numFmtId="4" fontId="9" fillId="2" borderId="40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6" fillId="0" borderId="16" xfId="0" applyFont="1" applyBorder="1" applyAlignment="1">
      <alignment vertical="center"/>
    </xf>
    <xf numFmtId="4" fontId="6" fillId="2" borderId="16" xfId="0" applyNumberFormat="1" applyFont="1" applyFill="1" applyBorder="1" applyAlignment="1">
      <alignment horizontal="right" vertical="center"/>
    </xf>
    <xf numFmtId="4" fontId="6" fillId="0" borderId="16" xfId="0" applyNumberFormat="1" applyFont="1" applyFill="1" applyBorder="1" applyAlignment="1">
      <alignment horizontal="right" vertical="center"/>
    </xf>
    <xf numFmtId="4" fontId="6" fillId="0" borderId="16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horizontal="left" vertical="center" wrapText="1"/>
    </xf>
    <xf numFmtId="0" fontId="19" fillId="5" borderId="9" xfId="1" applyFont="1" applyFill="1" applyBorder="1" applyProtection="1"/>
    <xf numFmtId="0" fontId="19" fillId="5" borderId="12" xfId="1" applyFont="1" applyFill="1" applyBorder="1" applyAlignment="1" applyProtection="1">
      <alignment horizontal="center"/>
    </xf>
    <xf numFmtId="0" fontId="19" fillId="5" borderId="13" xfId="1" applyFont="1" applyFill="1" applyBorder="1" applyAlignment="1" applyProtection="1">
      <alignment horizontal="center"/>
    </xf>
    <xf numFmtId="0" fontId="22" fillId="5" borderId="47" xfId="1" applyFont="1" applyFill="1" applyBorder="1" applyAlignment="1" applyProtection="1">
      <alignment horizontal="center"/>
    </xf>
    <xf numFmtId="167" fontId="22" fillId="5" borderId="12" xfId="1" applyNumberFormat="1" applyFont="1" applyFill="1" applyBorder="1" applyAlignment="1" applyProtection="1">
      <alignment horizontal="center"/>
    </xf>
    <xf numFmtId="167" fontId="1" fillId="5" borderId="12" xfId="1" applyNumberFormat="1" applyFill="1" applyBorder="1" applyAlignment="1" applyProtection="1">
      <alignment horizontal="right"/>
      <protection locked="0"/>
    </xf>
    <xf numFmtId="167" fontId="1" fillId="5" borderId="12" xfId="1" applyNumberFormat="1" applyFill="1" applyBorder="1" applyAlignment="1" applyProtection="1">
      <alignment horizontal="right" vertical="center"/>
      <protection locked="0"/>
    </xf>
    <xf numFmtId="167" fontId="1" fillId="5" borderId="13" xfId="1" applyNumberFormat="1" applyFill="1" applyBorder="1" applyAlignment="1" applyProtection="1">
      <alignment horizontal="right"/>
      <protection locked="0"/>
    </xf>
    <xf numFmtId="167" fontId="1" fillId="5" borderId="14" xfId="1" applyNumberFormat="1" applyFill="1" applyBorder="1" applyAlignment="1" applyProtection="1">
      <alignment horizontal="right"/>
      <protection locked="0"/>
    </xf>
    <xf numFmtId="0" fontId="7" fillId="0" borderId="17" xfId="0" applyFont="1" applyFill="1" applyBorder="1" applyAlignment="1">
      <alignment vertical="center" wrapText="1"/>
    </xf>
    <xf numFmtId="0" fontId="6" fillId="0" borderId="22" xfId="15" applyFont="1" applyBorder="1" applyAlignment="1" applyProtection="1">
      <alignment vertical="center" wrapText="1"/>
      <protection locked="0"/>
    </xf>
    <xf numFmtId="0" fontId="35" fillId="0" borderId="0" xfId="0" applyFont="1" applyAlignment="1">
      <alignment vertical="center"/>
    </xf>
    <xf numFmtId="0" fontId="19" fillId="2" borderId="6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11" fillId="0" borderId="0" xfId="2" applyNumberFormat="1" applyFont="1" applyFill="1" applyAlignment="1">
      <alignment vertical="center"/>
    </xf>
    <xf numFmtId="4" fontId="15" fillId="0" borderId="0" xfId="1" applyNumberFormat="1" applyFont="1" applyFill="1" applyAlignment="1">
      <alignment horizontal="right" vertical="center"/>
    </xf>
    <xf numFmtId="4" fontId="19" fillId="2" borderId="10" xfId="1" applyNumberFormat="1" applyFont="1" applyFill="1" applyBorder="1" applyAlignment="1">
      <alignment horizontal="right" vertical="center"/>
    </xf>
    <xf numFmtId="4" fontId="19" fillId="2" borderId="6" xfId="1" applyNumberFormat="1" applyFont="1" applyFill="1" applyBorder="1" applyAlignment="1">
      <alignment horizontal="right" vertical="center"/>
    </xf>
    <xf numFmtId="4" fontId="19" fillId="2" borderId="4" xfId="1" applyNumberFormat="1" applyFont="1" applyFill="1" applyBorder="1" applyAlignment="1">
      <alignment horizontal="center" vertical="center"/>
    </xf>
    <xf numFmtId="4" fontId="22" fillId="2" borderId="8" xfId="1" applyNumberFormat="1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29" fillId="0" borderId="1" xfId="2" applyFont="1" applyFill="1" applyBorder="1" applyAlignment="1" applyProtection="1">
      <alignment horizontal="center" vertical="center"/>
      <protection locked="0"/>
    </xf>
    <xf numFmtId="0" fontId="29" fillId="0" borderId="34" xfId="2" applyFont="1" applyFill="1" applyBorder="1" applyAlignment="1" applyProtection="1">
      <alignment horizontal="center" vertical="center"/>
      <protection locked="0"/>
    </xf>
    <xf numFmtId="0" fontId="19" fillId="2" borderId="45" xfId="1" applyFont="1" applyFill="1" applyBorder="1" applyAlignment="1">
      <alignment horizontal="center" vertical="center" wrapText="1"/>
    </xf>
    <xf numFmtId="0" fontId="19" fillId="2" borderId="40" xfId="1" applyFont="1" applyFill="1" applyBorder="1" applyAlignment="1">
      <alignment horizontal="center" vertical="center"/>
    </xf>
    <xf numFmtId="0" fontId="19" fillId="2" borderId="41" xfId="1" applyFont="1" applyFill="1" applyBorder="1" applyAlignment="1">
      <alignment horizontal="center" vertical="center"/>
    </xf>
    <xf numFmtId="0" fontId="19" fillId="2" borderId="44" xfId="1" applyFont="1" applyFill="1" applyBorder="1" applyAlignment="1">
      <alignment horizontal="center" vertical="center" wrapText="1"/>
    </xf>
    <xf numFmtId="0" fontId="19" fillId="2" borderId="17" xfId="1" applyFont="1" applyFill="1" applyBorder="1" applyAlignment="1">
      <alignment horizontal="center" vertical="center"/>
    </xf>
    <xf numFmtId="0" fontId="19" fillId="2" borderId="18" xfId="1" applyFont="1" applyFill="1" applyBorder="1" applyAlignment="1">
      <alignment horizontal="center" vertical="center"/>
    </xf>
    <xf numFmtId="0" fontId="19" fillId="2" borderId="38" xfId="1" applyFont="1" applyFill="1" applyBorder="1" applyAlignment="1">
      <alignment horizontal="center" vertical="center" wrapText="1"/>
    </xf>
    <xf numFmtId="0" fontId="19" fillId="2" borderId="16" xfId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025">
    <cellStyle name="CenaJednPolozky" xfId="43"/>
    <cellStyle name="CenaJednPolozky 2" xfId="44"/>
    <cellStyle name="CisloPolozky" xfId="45"/>
    <cellStyle name="CisloPolozky 2" xfId="46"/>
    <cellStyle name="CisloSpecif" xfId="47"/>
    <cellStyle name="Čárka 2" xfId="49"/>
    <cellStyle name="Čárka 2 10" xfId="595"/>
    <cellStyle name="Čárka 2 2" xfId="114"/>
    <cellStyle name="Čárka 2 2 2" xfId="190"/>
    <cellStyle name="Čárka 2 2 2 2" xfId="550"/>
    <cellStyle name="Čárka 2 2 2 2 2" xfId="1450"/>
    <cellStyle name="Čárka 2 2 2 2 3" xfId="1990"/>
    <cellStyle name="Čárka 2 2 2 2 4" xfId="910"/>
    <cellStyle name="Čárka 2 2 2 3" xfId="370"/>
    <cellStyle name="Čárka 2 2 2 3 2" xfId="1810"/>
    <cellStyle name="Čárka 2 2 2 3 3" xfId="1270"/>
    <cellStyle name="Čárka 2 2 2 4" xfId="1090"/>
    <cellStyle name="Čárka 2 2 2 5" xfId="1630"/>
    <cellStyle name="Čárka 2 2 2 6" xfId="730"/>
    <cellStyle name="Čárka 2 2 3" xfId="475"/>
    <cellStyle name="Čárka 2 2 3 2" xfId="1375"/>
    <cellStyle name="Čárka 2 2 3 3" xfId="1915"/>
    <cellStyle name="Čárka 2 2 3 4" xfId="835"/>
    <cellStyle name="Čárka 2 2 4" xfId="265"/>
    <cellStyle name="Čárka 2 2 4 2" xfId="1705"/>
    <cellStyle name="Čárka 2 2 4 3" xfId="1165"/>
    <cellStyle name="Čárka 2 2 5" xfId="1015"/>
    <cellStyle name="Čárka 2 2 6" xfId="1555"/>
    <cellStyle name="Čárka 2 2 7" xfId="625"/>
    <cellStyle name="Čárka 2 3" xfId="145"/>
    <cellStyle name="Čárka 2 3 2" xfId="220"/>
    <cellStyle name="Čárka 2 3 2 2" xfId="580"/>
    <cellStyle name="Čárka 2 3 2 2 2" xfId="1480"/>
    <cellStyle name="Čárka 2 3 2 2 3" xfId="2020"/>
    <cellStyle name="Čárka 2 3 2 2 4" xfId="940"/>
    <cellStyle name="Čárka 2 3 2 3" xfId="400"/>
    <cellStyle name="Čárka 2 3 2 3 2" xfId="1840"/>
    <cellStyle name="Čárka 2 3 2 3 3" xfId="1300"/>
    <cellStyle name="Čárka 2 3 2 4" xfId="1120"/>
    <cellStyle name="Čárka 2 3 2 5" xfId="1660"/>
    <cellStyle name="Čárka 2 3 2 6" xfId="760"/>
    <cellStyle name="Čárka 2 3 3" xfId="505"/>
    <cellStyle name="Čárka 2 3 3 2" xfId="1405"/>
    <cellStyle name="Čárka 2 3 3 3" xfId="1945"/>
    <cellStyle name="Čárka 2 3 3 4" xfId="865"/>
    <cellStyle name="Čárka 2 3 4" xfId="295"/>
    <cellStyle name="Čárka 2 3 4 2" xfId="1735"/>
    <cellStyle name="Čárka 2 3 4 3" xfId="1195"/>
    <cellStyle name="Čárka 2 3 5" xfId="1045"/>
    <cellStyle name="Čárka 2 3 6" xfId="1585"/>
    <cellStyle name="Čárka 2 3 7" xfId="655"/>
    <cellStyle name="Čárka 2 4" xfId="82"/>
    <cellStyle name="Čárka 2 4 2" xfId="445"/>
    <cellStyle name="Čárka 2 4 2 2" xfId="1345"/>
    <cellStyle name="Čárka 2 4 2 3" xfId="1885"/>
    <cellStyle name="Čárka 2 4 2 4" xfId="805"/>
    <cellStyle name="Čárka 2 4 3" xfId="340"/>
    <cellStyle name="Čárka 2 4 3 2" xfId="1780"/>
    <cellStyle name="Čárka 2 4 3 3" xfId="1240"/>
    <cellStyle name="Čárka 2 4 4" xfId="985"/>
    <cellStyle name="Čárka 2 4 5" xfId="1525"/>
    <cellStyle name="Čárka 2 4 6" xfId="700"/>
    <cellStyle name="Čárka 2 5" xfId="175"/>
    <cellStyle name="Čárka 2 5 2" xfId="535"/>
    <cellStyle name="Čárka 2 5 2 2" xfId="1435"/>
    <cellStyle name="Čárka 2 5 2 3" xfId="1975"/>
    <cellStyle name="Čárka 2 5 2 4" xfId="895"/>
    <cellStyle name="Čárka 2 5 3" xfId="325"/>
    <cellStyle name="Čárka 2 5 3 2" xfId="1765"/>
    <cellStyle name="Čárka 2 5 3 3" xfId="1225"/>
    <cellStyle name="Čárka 2 5 4" xfId="1075"/>
    <cellStyle name="Čárka 2 5 5" xfId="1615"/>
    <cellStyle name="Čárka 2 5 6" xfId="685"/>
    <cellStyle name="Čárka 2 6" xfId="430"/>
    <cellStyle name="Čárka 2 6 2" xfId="1330"/>
    <cellStyle name="Čárka 2 6 3" xfId="1870"/>
    <cellStyle name="Čárka 2 6 4" xfId="790"/>
    <cellStyle name="Čárka 2 7" xfId="235"/>
    <cellStyle name="Čárka 2 7 2" xfId="1675"/>
    <cellStyle name="Čárka 2 7 3" xfId="1135"/>
    <cellStyle name="Čárka 2 8" xfId="970"/>
    <cellStyle name="Čárka 2 9" xfId="1510"/>
    <cellStyle name="Čárka 3" xfId="50"/>
    <cellStyle name="Čárka 3 10" xfId="596"/>
    <cellStyle name="Čárka 3 2" xfId="115"/>
    <cellStyle name="Čárka 3 2 2" xfId="191"/>
    <cellStyle name="Čárka 3 2 2 2" xfId="551"/>
    <cellStyle name="Čárka 3 2 2 2 2" xfId="1451"/>
    <cellStyle name="Čárka 3 2 2 2 3" xfId="1991"/>
    <cellStyle name="Čárka 3 2 2 2 4" xfId="911"/>
    <cellStyle name="Čárka 3 2 2 3" xfId="371"/>
    <cellStyle name="Čárka 3 2 2 3 2" xfId="1811"/>
    <cellStyle name="Čárka 3 2 2 3 3" xfId="1271"/>
    <cellStyle name="Čárka 3 2 2 4" xfId="1091"/>
    <cellStyle name="Čárka 3 2 2 5" xfId="1631"/>
    <cellStyle name="Čárka 3 2 2 6" xfId="731"/>
    <cellStyle name="Čárka 3 2 3" xfId="476"/>
    <cellStyle name="Čárka 3 2 3 2" xfId="1376"/>
    <cellStyle name="Čárka 3 2 3 3" xfId="1916"/>
    <cellStyle name="Čárka 3 2 3 4" xfId="836"/>
    <cellStyle name="Čárka 3 2 4" xfId="266"/>
    <cellStyle name="Čárka 3 2 4 2" xfId="1706"/>
    <cellStyle name="Čárka 3 2 4 3" xfId="1166"/>
    <cellStyle name="Čárka 3 2 5" xfId="1016"/>
    <cellStyle name="Čárka 3 2 6" xfId="1556"/>
    <cellStyle name="Čárka 3 2 7" xfId="626"/>
    <cellStyle name="Čárka 3 3" xfId="146"/>
    <cellStyle name="Čárka 3 3 2" xfId="221"/>
    <cellStyle name="Čárka 3 3 2 2" xfId="581"/>
    <cellStyle name="Čárka 3 3 2 2 2" xfId="1481"/>
    <cellStyle name="Čárka 3 3 2 2 3" xfId="2021"/>
    <cellStyle name="Čárka 3 3 2 2 4" xfId="941"/>
    <cellStyle name="Čárka 3 3 2 3" xfId="401"/>
    <cellStyle name="Čárka 3 3 2 3 2" xfId="1841"/>
    <cellStyle name="Čárka 3 3 2 3 3" xfId="1301"/>
    <cellStyle name="Čárka 3 3 2 4" xfId="1121"/>
    <cellStyle name="Čárka 3 3 2 5" xfId="1661"/>
    <cellStyle name="Čárka 3 3 2 6" xfId="761"/>
    <cellStyle name="Čárka 3 3 3" xfId="506"/>
    <cellStyle name="Čárka 3 3 3 2" xfId="1406"/>
    <cellStyle name="Čárka 3 3 3 3" xfId="1946"/>
    <cellStyle name="Čárka 3 3 3 4" xfId="866"/>
    <cellStyle name="Čárka 3 3 4" xfId="296"/>
    <cellStyle name="Čárka 3 3 4 2" xfId="1736"/>
    <cellStyle name="Čárka 3 3 4 3" xfId="1196"/>
    <cellStyle name="Čárka 3 3 5" xfId="1046"/>
    <cellStyle name="Čárka 3 3 6" xfId="1586"/>
    <cellStyle name="Čárka 3 3 7" xfId="656"/>
    <cellStyle name="Čárka 3 4" xfId="83"/>
    <cellStyle name="Čárka 3 4 2" xfId="446"/>
    <cellStyle name="Čárka 3 4 2 2" xfId="1346"/>
    <cellStyle name="Čárka 3 4 2 3" xfId="1886"/>
    <cellStyle name="Čárka 3 4 2 4" xfId="806"/>
    <cellStyle name="Čárka 3 4 3" xfId="341"/>
    <cellStyle name="Čárka 3 4 3 2" xfId="1781"/>
    <cellStyle name="Čárka 3 4 3 3" xfId="1241"/>
    <cellStyle name="Čárka 3 4 4" xfId="986"/>
    <cellStyle name="Čárka 3 4 5" xfId="1526"/>
    <cellStyle name="Čárka 3 4 6" xfId="701"/>
    <cellStyle name="Čárka 3 5" xfId="176"/>
    <cellStyle name="Čárka 3 5 2" xfId="536"/>
    <cellStyle name="Čárka 3 5 2 2" xfId="1436"/>
    <cellStyle name="Čárka 3 5 2 3" xfId="1976"/>
    <cellStyle name="Čárka 3 5 2 4" xfId="896"/>
    <cellStyle name="Čárka 3 5 3" xfId="326"/>
    <cellStyle name="Čárka 3 5 3 2" xfId="1766"/>
    <cellStyle name="Čárka 3 5 3 3" xfId="1226"/>
    <cellStyle name="Čárka 3 5 4" xfId="1076"/>
    <cellStyle name="Čárka 3 5 5" xfId="1616"/>
    <cellStyle name="Čárka 3 5 6" xfId="686"/>
    <cellStyle name="Čárka 3 6" xfId="431"/>
    <cellStyle name="Čárka 3 6 2" xfId="1331"/>
    <cellStyle name="Čárka 3 6 3" xfId="1871"/>
    <cellStyle name="Čárka 3 6 4" xfId="791"/>
    <cellStyle name="Čárka 3 7" xfId="236"/>
    <cellStyle name="Čárka 3 7 2" xfId="1676"/>
    <cellStyle name="Čárka 3 7 3" xfId="1136"/>
    <cellStyle name="Čárka 3 8" xfId="971"/>
    <cellStyle name="Čárka 3 9" xfId="1511"/>
    <cellStyle name="Čárka 4" xfId="51"/>
    <cellStyle name="Čárka 4 10" xfId="597"/>
    <cellStyle name="Čárka 4 2" xfId="116"/>
    <cellStyle name="Čárka 4 2 2" xfId="192"/>
    <cellStyle name="Čárka 4 2 2 2" xfId="552"/>
    <cellStyle name="Čárka 4 2 2 2 2" xfId="1452"/>
    <cellStyle name="Čárka 4 2 2 2 3" xfId="1992"/>
    <cellStyle name="Čárka 4 2 2 2 4" xfId="912"/>
    <cellStyle name="Čárka 4 2 2 3" xfId="372"/>
    <cellStyle name="Čárka 4 2 2 3 2" xfId="1812"/>
    <cellStyle name="Čárka 4 2 2 3 3" xfId="1272"/>
    <cellStyle name="Čárka 4 2 2 4" xfId="1092"/>
    <cellStyle name="Čárka 4 2 2 5" xfId="1632"/>
    <cellStyle name="Čárka 4 2 2 6" xfId="732"/>
    <cellStyle name="Čárka 4 2 3" xfId="477"/>
    <cellStyle name="Čárka 4 2 3 2" xfId="1377"/>
    <cellStyle name="Čárka 4 2 3 3" xfId="1917"/>
    <cellStyle name="Čárka 4 2 3 4" xfId="837"/>
    <cellStyle name="Čárka 4 2 4" xfId="267"/>
    <cellStyle name="Čárka 4 2 4 2" xfId="1707"/>
    <cellStyle name="Čárka 4 2 4 3" xfId="1167"/>
    <cellStyle name="Čárka 4 2 5" xfId="1017"/>
    <cellStyle name="Čárka 4 2 6" xfId="1557"/>
    <cellStyle name="Čárka 4 2 7" xfId="627"/>
    <cellStyle name="Čárka 4 3" xfId="147"/>
    <cellStyle name="Čárka 4 3 2" xfId="222"/>
    <cellStyle name="Čárka 4 3 2 2" xfId="582"/>
    <cellStyle name="Čárka 4 3 2 2 2" xfId="1482"/>
    <cellStyle name="Čárka 4 3 2 2 3" xfId="2022"/>
    <cellStyle name="Čárka 4 3 2 2 4" xfId="942"/>
    <cellStyle name="Čárka 4 3 2 3" xfId="402"/>
    <cellStyle name="Čárka 4 3 2 3 2" xfId="1842"/>
    <cellStyle name="Čárka 4 3 2 3 3" xfId="1302"/>
    <cellStyle name="Čárka 4 3 2 4" xfId="1122"/>
    <cellStyle name="Čárka 4 3 2 5" xfId="1662"/>
    <cellStyle name="Čárka 4 3 2 6" xfId="762"/>
    <cellStyle name="Čárka 4 3 3" xfId="507"/>
    <cellStyle name="Čárka 4 3 3 2" xfId="1407"/>
    <cellStyle name="Čárka 4 3 3 3" xfId="1947"/>
    <cellStyle name="Čárka 4 3 3 4" xfId="867"/>
    <cellStyle name="Čárka 4 3 4" xfId="297"/>
    <cellStyle name="Čárka 4 3 4 2" xfId="1737"/>
    <cellStyle name="Čárka 4 3 4 3" xfId="1197"/>
    <cellStyle name="Čárka 4 3 5" xfId="1047"/>
    <cellStyle name="Čárka 4 3 6" xfId="1587"/>
    <cellStyle name="Čárka 4 3 7" xfId="657"/>
    <cellStyle name="Čárka 4 4" xfId="84"/>
    <cellStyle name="Čárka 4 4 2" xfId="447"/>
    <cellStyle name="Čárka 4 4 2 2" xfId="1347"/>
    <cellStyle name="Čárka 4 4 2 3" xfId="1887"/>
    <cellStyle name="Čárka 4 4 2 4" xfId="807"/>
    <cellStyle name="Čárka 4 4 3" xfId="342"/>
    <cellStyle name="Čárka 4 4 3 2" xfId="1782"/>
    <cellStyle name="Čárka 4 4 3 3" xfId="1242"/>
    <cellStyle name="Čárka 4 4 4" xfId="987"/>
    <cellStyle name="Čárka 4 4 5" xfId="1527"/>
    <cellStyle name="Čárka 4 4 6" xfId="702"/>
    <cellStyle name="Čárka 4 5" xfId="177"/>
    <cellStyle name="Čárka 4 5 2" xfId="537"/>
    <cellStyle name="Čárka 4 5 2 2" xfId="1437"/>
    <cellStyle name="Čárka 4 5 2 3" xfId="1977"/>
    <cellStyle name="Čárka 4 5 2 4" xfId="897"/>
    <cellStyle name="Čárka 4 5 3" xfId="327"/>
    <cellStyle name="Čárka 4 5 3 2" xfId="1767"/>
    <cellStyle name="Čárka 4 5 3 3" xfId="1227"/>
    <cellStyle name="Čárka 4 5 4" xfId="1077"/>
    <cellStyle name="Čárka 4 5 5" xfId="1617"/>
    <cellStyle name="Čárka 4 5 6" xfId="687"/>
    <cellStyle name="Čárka 4 6" xfId="432"/>
    <cellStyle name="Čárka 4 6 2" xfId="1332"/>
    <cellStyle name="Čárka 4 6 3" xfId="1872"/>
    <cellStyle name="Čárka 4 6 4" xfId="792"/>
    <cellStyle name="Čárka 4 7" xfId="237"/>
    <cellStyle name="Čárka 4 7 2" xfId="1677"/>
    <cellStyle name="Čárka 4 7 3" xfId="1137"/>
    <cellStyle name="Čárka 4 8" xfId="972"/>
    <cellStyle name="Čárka 4 9" xfId="1512"/>
    <cellStyle name="Čárka 5" xfId="52"/>
    <cellStyle name="Čárka 5 10" xfId="598"/>
    <cellStyle name="Čárka 5 2" xfId="117"/>
    <cellStyle name="Čárka 5 2 2" xfId="193"/>
    <cellStyle name="Čárka 5 2 2 2" xfId="553"/>
    <cellStyle name="Čárka 5 2 2 2 2" xfId="1453"/>
    <cellStyle name="Čárka 5 2 2 2 3" xfId="1993"/>
    <cellStyle name="Čárka 5 2 2 2 4" xfId="913"/>
    <cellStyle name="Čárka 5 2 2 3" xfId="373"/>
    <cellStyle name="Čárka 5 2 2 3 2" xfId="1813"/>
    <cellStyle name="Čárka 5 2 2 3 3" xfId="1273"/>
    <cellStyle name="Čárka 5 2 2 4" xfId="1093"/>
    <cellStyle name="Čárka 5 2 2 5" xfId="1633"/>
    <cellStyle name="Čárka 5 2 2 6" xfId="733"/>
    <cellStyle name="Čárka 5 2 3" xfId="478"/>
    <cellStyle name="Čárka 5 2 3 2" xfId="1378"/>
    <cellStyle name="Čárka 5 2 3 3" xfId="1918"/>
    <cellStyle name="Čárka 5 2 3 4" xfId="838"/>
    <cellStyle name="Čárka 5 2 4" xfId="268"/>
    <cellStyle name="Čárka 5 2 4 2" xfId="1708"/>
    <cellStyle name="Čárka 5 2 4 3" xfId="1168"/>
    <cellStyle name="Čárka 5 2 5" xfId="1018"/>
    <cellStyle name="Čárka 5 2 6" xfId="1558"/>
    <cellStyle name="Čárka 5 2 7" xfId="628"/>
    <cellStyle name="Čárka 5 3" xfId="148"/>
    <cellStyle name="Čárka 5 3 2" xfId="223"/>
    <cellStyle name="Čárka 5 3 2 2" xfId="583"/>
    <cellStyle name="Čárka 5 3 2 2 2" xfId="1483"/>
    <cellStyle name="Čárka 5 3 2 2 3" xfId="2023"/>
    <cellStyle name="Čárka 5 3 2 2 4" xfId="943"/>
    <cellStyle name="Čárka 5 3 2 3" xfId="403"/>
    <cellStyle name="Čárka 5 3 2 3 2" xfId="1843"/>
    <cellStyle name="Čárka 5 3 2 3 3" xfId="1303"/>
    <cellStyle name="Čárka 5 3 2 4" xfId="1123"/>
    <cellStyle name="Čárka 5 3 2 5" xfId="1663"/>
    <cellStyle name="Čárka 5 3 2 6" xfId="763"/>
    <cellStyle name="Čárka 5 3 3" xfId="508"/>
    <cellStyle name="Čárka 5 3 3 2" xfId="1408"/>
    <cellStyle name="Čárka 5 3 3 3" xfId="1948"/>
    <cellStyle name="Čárka 5 3 3 4" xfId="868"/>
    <cellStyle name="Čárka 5 3 4" xfId="298"/>
    <cellStyle name="Čárka 5 3 4 2" xfId="1738"/>
    <cellStyle name="Čárka 5 3 4 3" xfId="1198"/>
    <cellStyle name="Čárka 5 3 5" xfId="1048"/>
    <cellStyle name="Čárka 5 3 6" xfId="1588"/>
    <cellStyle name="Čárka 5 3 7" xfId="658"/>
    <cellStyle name="Čárka 5 4" xfId="85"/>
    <cellStyle name="Čárka 5 4 2" xfId="448"/>
    <cellStyle name="Čárka 5 4 2 2" xfId="1348"/>
    <cellStyle name="Čárka 5 4 2 3" xfId="1888"/>
    <cellStyle name="Čárka 5 4 2 4" xfId="808"/>
    <cellStyle name="Čárka 5 4 3" xfId="343"/>
    <cellStyle name="Čárka 5 4 3 2" xfId="1783"/>
    <cellStyle name="Čárka 5 4 3 3" xfId="1243"/>
    <cellStyle name="Čárka 5 4 4" xfId="988"/>
    <cellStyle name="Čárka 5 4 5" xfId="1528"/>
    <cellStyle name="Čárka 5 4 6" xfId="703"/>
    <cellStyle name="Čárka 5 5" xfId="178"/>
    <cellStyle name="Čárka 5 5 2" xfId="538"/>
    <cellStyle name="Čárka 5 5 2 2" xfId="1438"/>
    <cellStyle name="Čárka 5 5 2 3" xfId="1978"/>
    <cellStyle name="Čárka 5 5 2 4" xfId="898"/>
    <cellStyle name="Čárka 5 5 3" xfId="328"/>
    <cellStyle name="Čárka 5 5 3 2" xfId="1768"/>
    <cellStyle name="Čárka 5 5 3 3" xfId="1228"/>
    <cellStyle name="Čárka 5 5 4" xfId="1078"/>
    <cellStyle name="Čárka 5 5 5" xfId="1618"/>
    <cellStyle name="Čárka 5 5 6" xfId="688"/>
    <cellStyle name="Čárka 5 6" xfId="433"/>
    <cellStyle name="Čárka 5 6 2" xfId="1333"/>
    <cellStyle name="Čárka 5 6 3" xfId="1873"/>
    <cellStyle name="Čárka 5 6 4" xfId="793"/>
    <cellStyle name="Čárka 5 7" xfId="238"/>
    <cellStyle name="Čárka 5 7 2" xfId="1678"/>
    <cellStyle name="Čárka 5 7 3" xfId="1138"/>
    <cellStyle name="Čárka 5 8" xfId="973"/>
    <cellStyle name="Čárka 5 9" xfId="1513"/>
    <cellStyle name="Čárka 6" xfId="48"/>
    <cellStyle name="Čárka 6 10" xfId="594"/>
    <cellStyle name="Čárka 6 2" xfId="113"/>
    <cellStyle name="Čárka 6 2 2" xfId="189"/>
    <cellStyle name="Čárka 6 2 2 2" xfId="549"/>
    <cellStyle name="Čárka 6 2 2 2 2" xfId="1449"/>
    <cellStyle name="Čárka 6 2 2 2 3" xfId="1989"/>
    <cellStyle name="Čárka 6 2 2 2 4" xfId="909"/>
    <cellStyle name="Čárka 6 2 2 3" xfId="369"/>
    <cellStyle name="Čárka 6 2 2 3 2" xfId="1809"/>
    <cellStyle name="Čárka 6 2 2 3 3" xfId="1269"/>
    <cellStyle name="Čárka 6 2 2 4" xfId="1089"/>
    <cellStyle name="Čárka 6 2 2 5" xfId="1629"/>
    <cellStyle name="Čárka 6 2 2 6" xfId="729"/>
    <cellStyle name="Čárka 6 2 3" xfId="474"/>
    <cellStyle name="Čárka 6 2 3 2" xfId="1374"/>
    <cellStyle name="Čárka 6 2 3 3" xfId="1914"/>
    <cellStyle name="Čárka 6 2 3 4" xfId="834"/>
    <cellStyle name="Čárka 6 2 4" xfId="264"/>
    <cellStyle name="Čárka 6 2 4 2" xfId="1704"/>
    <cellStyle name="Čárka 6 2 4 3" xfId="1164"/>
    <cellStyle name="Čárka 6 2 5" xfId="1014"/>
    <cellStyle name="Čárka 6 2 6" xfId="1554"/>
    <cellStyle name="Čárka 6 2 7" xfId="624"/>
    <cellStyle name="Čárka 6 3" xfId="144"/>
    <cellStyle name="Čárka 6 3 2" xfId="219"/>
    <cellStyle name="Čárka 6 3 2 2" xfId="579"/>
    <cellStyle name="Čárka 6 3 2 2 2" xfId="1479"/>
    <cellStyle name="Čárka 6 3 2 2 3" xfId="2019"/>
    <cellStyle name="Čárka 6 3 2 2 4" xfId="939"/>
    <cellStyle name="Čárka 6 3 2 3" xfId="399"/>
    <cellStyle name="Čárka 6 3 2 3 2" xfId="1839"/>
    <cellStyle name="Čárka 6 3 2 3 3" xfId="1299"/>
    <cellStyle name="Čárka 6 3 2 4" xfId="1119"/>
    <cellStyle name="Čárka 6 3 2 5" xfId="1659"/>
    <cellStyle name="Čárka 6 3 2 6" xfId="759"/>
    <cellStyle name="Čárka 6 3 3" xfId="504"/>
    <cellStyle name="Čárka 6 3 3 2" xfId="1404"/>
    <cellStyle name="Čárka 6 3 3 3" xfId="1944"/>
    <cellStyle name="Čárka 6 3 3 4" xfId="864"/>
    <cellStyle name="Čárka 6 3 4" xfId="294"/>
    <cellStyle name="Čárka 6 3 4 2" xfId="1734"/>
    <cellStyle name="Čárka 6 3 4 3" xfId="1194"/>
    <cellStyle name="Čárka 6 3 5" xfId="1044"/>
    <cellStyle name="Čárka 6 3 6" xfId="1584"/>
    <cellStyle name="Čárka 6 3 7" xfId="654"/>
    <cellStyle name="Čárka 6 4" xfId="81"/>
    <cellStyle name="Čárka 6 4 2" xfId="444"/>
    <cellStyle name="Čárka 6 4 2 2" xfId="1344"/>
    <cellStyle name="Čárka 6 4 2 3" xfId="1884"/>
    <cellStyle name="Čárka 6 4 2 4" xfId="804"/>
    <cellStyle name="Čárka 6 4 3" xfId="339"/>
    <cellStyle name="Čárka 6 4 3 2" xfId="1779"/>
    <cellStyle name="Čárka 6 4 3 3" xfId="1239"/>
    <cellStyle name="Čárka 6 4 4" xfId="984"/>
    <cellStyle name="Čárka 6 4 5" xfId="1524"/>
    <cellStyle name="Čárka 6 4 6" xfId="699"/>
    <cellStyle name="Čárka 6 5" xfId="174"/>
    <cellStyle name="Čárka 6 5 2" xfId="534"/>
    <cellStyle name="Čárka 6 5 2 2" xfId="1434"/>
    <cellStyle name="Čárka 6 5 2 3" xfId="1974"/>
    <cellStyle name="Čárka 6 5 2 4" xfId="894"/>
    <cellStyle name="Čárka 6 5 3" xfId="324"/>
    <cellStyle name="Čárka 6 5 3 2" xfId="1764"/>
    <cellStyle name="Čárka 6 5 3 3" xfId="1224"/>
    <cellStyle name="Čárka 6 5 4" xfId="1074"/>
    <cellStyle name="Čárka 6 5 5" xfId="1614"/>
    <cellStyle name="Čárka 6 5 6" xfId="684"/>
    <cellStyle name="Čárka 6 6" xfId="429"/>
    <cellStyle name="Čárka 6 6 2" xfId="1329"/>
    <cellStyle name="Čárka 6 6 3" xfId="1869"/>
    <cellStyle name="Čárka 6 6 4" xfId="789"/>
    <cellStyle name="Čárka 6 7" xfId="234"/>
    <cellStyle name="Čárka 6 7 2" xfId="1674"/>
    <cellStyle name="Čárka 6 7 3" xfId="1134"/>
    <cellStyle name="Čárka 6 8" xfId="969"/>
    <cellStyle name="Čárka 6 9" xfId="1509"/>
    <cellStyle name="čárky 2" xfId="4"/>
    <cellStyle name="čárky 2 10" xfId="405"/>
    <cellStyle name="čárky 2 10 2" xfId="1305"/>
    <cellStyle name="čárky 2 10 3" xfId="1845"/>
    <cellStyle name="čárky 2 10 4" xfId="765"/>
    <cellStyle name="čárky 2 11" xfId="225"/>
    <cellStyle name="čárky 2 11 2" xfId="1665"/>
    <cellStyle name="čárky 2 11 3" xfId="1125"/>
    <cellStyle name="čárky 2 12" xfId="945"/>
    <cellStyle name="čárky 2 13" xfId="1485"/>
    <cellStyle name="čárky 2 14" xfId="585"/>
    <cellStyle name="čárky 2 2" xfId="11"/>
    <cellStyle name="čárky 2 2 10" xfId="227"/>
    <cellStyle name="čárky 2 2 10 2" xfId="1667"/>
    <cellStyle name="čárky 2 2 10 3" xfId="1127"/>
    <cellStyle name="čárky 2 2 11" xfId="947"/>
    <cellStyle name="čárky 2 2 12" xfId="1487"/>
    <cellStyle name="čárky 2 2 13" xfId="587"/>
    <cellStyle name="čárky 2 2 2" xfId="29"/>
    <cellStyle name="čárky 2 2 2 10" xfId="1497"/>
    <cellStyle name="čárky 2 2 2 11" xfId="592"/>
    <cellStyle name="čárky 2 2 2 2" xfId="40"/>
    <cellStyle name="čárky 2 2 2 2 2" xfId="142"/>
    <cellStyle name="čárky 2 2 2 2 2 2" xfId="217"/>
    <cellStyle name="čárky 2 2 2 2 2 2 2" xfId="577"/>
    <cellStyle name="čárky 2 2 2 2 2 2 2 2" xfId="1477"/>
    <cellStyle name="čárky 2 2 2 2 2 2 2 3" xfId="2017"/>
    <cellStyle name="čárky 2 2 2 2 2 2 2 4" xfId="937"/>
    <cellStyle name="čárky 2 2 2 2 2 2 3" xfId="397"/>
    <cellStyle name="čárky 2 2 2 2 2 2 3 2" xfId="1837"/>
    <cellStyle name="čárky 2 2 2 2 2 2 3 3" xfId="1297"/>
    <cellStyle name="čárky 2 2 2 2 2 2 4" xfId="1117"/>
    <cellStyle name="čárky 2 2 2 2 2 2 5" xfId="1657"/>
    <cellStyle name="čárky 2 2 2 2 2 2 6" xfId="757"/>
    <cellStyle name="čárky 2 2 2 2 2 3" xfId="502"/>
    <cellStyle name="čárky 2 2 2 2 2 3 2" xfId="1402"/>
    <cellStyle name="čárky 2 2 2 2 2 3 3" xfId="1942"/>
    <cellStyle name="čárky 2 2 2 2 2 3 4" xfId="862"/>
    <cellStyle name="čárky 2 2 2 2 2 4" xfId="292"/>
    <cellStyle name="čárky 2 2 2 2 2 4 2" xfId="1732"/>
    <cellStyle name="čárky 2 2 2 2 2 4 3" xfId="1192"/>
    <cellStyle name="čárky 2 2 2 2 2 5" xfId="1042"/>
    <cellStyle name="čárky 2 2 2 2 2 6" xfId="1582"/>
    <cellStyle name="čárky 2 2 2 2 2 7" xfId="652"/>
    <cellStyle name="čárky 2 2 2 2 3" xfId="110"/>
    <cellStyle name="čárky 2 2 2 2 3 2" xfId="472"/>
    <cellStyle name="čárky 2 2 2 2 3 2 2" xfId="1372"/>
    <cellStyle name="čárky 2 2 2 2 3 2 3" xfId="1912"/>
    <cellStyle name="čárky 2 2 2 2 3 2 4" xfId="832"/>
    <cellStyle name="čárky 2 2 2 2 3 3" xfId="367"/>
    <cellStyle name="čárky 2 2 2 2 3 3 2" xfId="1807"/>
    <cellStyle name="čárky 2 2 2 2 3 3 3" xfId="1267"/>
    <cellStyle name="čárky 2 2 2 2 3 4" xfId="1012"/>
    <cellStyle name="čárky 2 2 2 2 3 5" xfId="1552"/>
    <cellStyle name="čárky 2 2 2 2 3 6" xfId="727"/>
    <cellStyle name="čárky 2 2 2 2 4" xfId="172"/>
    <cellStyle name="čárky 2 2 2 2 4 2" xfId="532"/>
    <cellStyle name="čárky 2 2 2 2 4 2 2" xfId="1432"/>
    <cellStyle name="čárky 2 2 2 2 4 2 3" xfId="1972"/>
    <cellStyle name="čárky 2 2 2 2 4 2 4" xfId="892"/>
    <cellStyle name="čárky 2 2 2 2 4 3" xfId="322"/>
    <cellStyle name="čárky 2 2 2 2 4 3 2" xfId="1762"/>
    <cellStyle name="čárky 2 2 2 2 4 3 3" xfId="1222"/>
    <cellStyle name="čárky 2 2 2 2 4 4" xfId="1072"/>
    <cellStyle name="čárky 2 2 2 2 4 5" xfId="1612"/>
    <cellStyle name="čárky 2 2 2 2 4 6" xfId="682"/>
    <cellStyle name="čárky 2 2 2 2 5" xfId="427"/>
    <cellStyle name="čárky 2 2 2 2 5 2" xfId="1327"/>
    <cellStyle name="čárky 2 2 2 2 5 3" xfId="1867"/>
    <cellStyle name="čárky 2 2 2 2 5 4" xfId="787"/>
    <cellStyle name="čárky 2 2 2 2 6" xfId="262"/>
    <cellStyle name="čárky 2 2 2 2 6 2" xfId="1702"/>
    <cellStyle name="čárky 2 2 2 2 6 3" xfId="1162"/>
    <cellStyle name="čárky 2 2 2 2 7" xfId="967"/>
    <cellStyle name="čárky 2 2 2 2 8" xfId="1507"/>
    <cellStyle name="čárky 2 2 2 2 9" xfId="622"/>
    <cellStyle name="čárky 2 2 2 3" xfId="100"/>
    <cellStyle name="čárky 2 2 2 3 2" xfId="187"/>
    <cellStyle name="čárky 2 2 2 3 2 2" xfId="547"/>
    <cellStyle name="čárky 2 2 2 3 2 2 2" xfId="1447"/>
    <cellStyle name="čárky 2 2 2 3 2 2 3" xfId="1987"/>
    <cellStyle name="čárky 2 2 2 3 2 2 4" xfId="907"/>
    <cellStyle name="čárky 2 2 2 3 2 3" xfId="357"/>
    <cellStyle name="čárky 2 2 2 3 2 3 2" xfId="1797"/>
    <cellStyle name="čárky 2 2 2 3 2 3 3" xfId="1257"/>
    <cellStyle name="čárky 2 2 2 3 2 4" xfId="1087"/>
    <cellStyle name="čárky 2 2 2 3 2 5" xfId="1627"/>
    <cellStyle name="čárky 2 2 2 3 2 6" xfId="717"/>
    <cellStyle name="čárky 2 2 2 3 3" xfId="462"/>
    <cellStyle name="čárky 2 2 2 3 3 2" xfId="1362"/>
    <cellStyle name="čárky 2 2 2 3 3 3" xfId="1902"/>
    <cellStyle name="čárky 2 2 2 3 3 4" xfId="822"/>
    <cellStyle name="čárky 2 2 2 3 4" xfId="252"/>
    <cellStyle name="čárky 2 2 2 3 4 2" xfId="1692"/>
    <cellStyle name="čárky 2 2 2 3 4 3" xfId="1152"/>
    <cellStyle name="čárky 2 2 2 3 5" xfId="1002"/>
    <cellStyle name="čárky 2 2 2 3 6" xfId="1542"/>
    <cellStyle name="čárky 2 2 2 3 7" xfId="612"/>
    <cellStyle name="čárky 2 2 2 4" xfId="132"/>
    <cellStyle name="čárky 2 2 2 4 2" xfId="207"/>
    <cellStyle name="čárky 2 2 2 4 2 2" xfId="567"/>
    <cellStyle name="čárky 2 2 2 4 2 2 2" xfId="1467"/>
    <cellStyle name="čárky 2 2 2 4 2 2 3" xfId="2007"/>
    <cellStyle name="čárky 2 2 2 4 2 2 4" xfId="927"/>
    <cellStyle name="čárky 2 2 2 4 2 3" xfId="387"/>
    <cellStyle name="čárky 2 2 2 4 2 3 2" xfId="1827"/>
    <cellStyle name="čárky 2 2 2 4 2 3 3" xfId="1287"/>
    <cellStyle name="čárky 2 2 2 4 2 4" xfId="1107"/>
    <cellStyle name="čárky 2 2 2 4 2 5" xfId="1647"/>
    <cellStyle name="čárky 2 2 2 4 2 6" xfId="747"/>
    <cellStyle name="čárky 2 2 2 4 3" xfId="492"/>
    <cellStyle name="čárky 2 2 2 4 3 2" xfId="1392"/>
    <cellStyle name="čárky 2 2 2 4 3 3" xfId="1932"/>
    <cellStyle name="čárky 2 2 2 4 3 4" xfId="852"/>
    <cellStyle name="čárky 2 2 2 4 4" xfId="282"/>
    <cellStyle name="čárky 2 2 2 4 4 2" xfId="1722"/>
    <cellStyle name="čárky 2 2 2 4 4 3" xfId="1182"/>
    <cellStyle name="čárky 2 2 2 4 5" xfId="1032"/>
    <cellStyle name="čárky 2 2 2 4 6" xfId="1572"/>
    <cellStyle name="čárky 2 2 2 4 7" xfId="642"/>
    <cellStyle name="čárky 2 2 2 5" xfId="78"/>
    <cellStyle name="čárky 2 2 2 5 2" xfId="442"/>
    <cellStyle name="čárky 2 2 2 5 2 2" xfId="1342"/>
    <cellStyle name="čárky 2 2 2 5 2 3" xfId="1882"/>
    <cellStyle name="čárky 2 2 2 5 2 4" xfId="802"/>
    <cellStyle name="čárky 2 2 2 5 3" xfId="337"/>
    <cellStyle name="čárky 2 2 2 5 3 2" xfId="1777"/>
    <cellStyle name="čárky 2 2 2 5 3 3" xfId="1237"/>
    <cellStyle name="čárky 2 2 2 5 4" xfId="982"/>
    <cellStyle name="čárky 2 2 2 5 5" xfId="1522"/>
    <cellStyle name="čárky 2 2 2 5 6" xfId="697"/>
    <cellStyle name="čárky 2 2 2 6" xfId="162"/>
    <cellStyle name="čárky 2 2 2 6 2" xfId="522"/>
    <cellStyle name="čárky 2 2 2 6 2 2" xfId="1422"/>
    <cellStyle name="čárky 2 2 2 6 2 3" xfId="1962"/>
    <cellStyle name="čárky 2 2 2 6 2 4" xfId="882"/>
    <cellStyle name="čárky 2 2 2 6 3" xfId="312"/>
    <cellStyle name="čárky 2 2 2 6 3 2" xfId="1752"/>
    <cellStyle name="čárky 2 2 2 6 3 3" xfId="1212"/>
    <cellStyle name="čárky 2 2 2 6 4" xfId="1062"/>
    <cellStyle name="čárky 2 2 2 6 5" xfId="1602"/>
    <cellStyle name="čárky 2 2 2 6 6" xfId="672"/>
    <cellStyle name="čárky 2 2 2 7" xfId="417"/>
    <cellStyle name="čárky 2 2 2 7 2" xfId="1317"/>
    <cellStyle name="čárky 2 2 2 7 3" xfId="1857"/>
    <cellStyle name="čárky 2 2 2 7 4" xfId="777"/>
    <cellStyle name="čárky 2 2 2 8" xfId="232"/>
    <cellStyle name="čárky 2 2 2 8 2" xfId="1672"/>
    <cellStyle name="čárky 2 2 2 8 3" xfId="1132"/>
    <cellStyle name="čárky 2 2 2 9" xfId="957"/>
    <cellStyle name="čárky 2 2 3" xfId="21"/>
    <cellStyle name="čárky 2 2 3 2" xfId="127"/>
    <cellStyle name="čárky 2 2 3 2 2" xfId="202"/>
    <cellStyle name="čárky 2 2 3 2 2 2" xfId="562"/>
    <cellStyle name="čárky 2 2 3 2 2 2 2" xfId="1462"/>
    <cellStyle name="čárky 2 2 3 2 2 2 3" xfId="2002"/>
    <cellStyle name="čárky 2 2 3 2 2 2 4" xfId="922"/>
    <cellStyle name="čárky 2 2 3 2 2 3" xfId="382"/>
    <cellStyle name="čárky 2 2 3 2 2 3 2" xfId="1822"/>
    <cellStyle name="čárky 2 2 3 2 2 3 3" xfId="1282"/>
    <cellStyle name="čárky 2 2 3 2 2 4" xfId="1102"/>
    <cellStyle name="čárky 2 2 3 2 2 5" xfId="1642"/>
    <cellStyle name="čárky 2 2 3 2 2 6" xfId="742"/>
    <cellStyle name="čárky 2 2 3 2 3" xfId="487"/>
    <cellStyle name="čárky 2 2 3 2 3 2" xfId="1387"/>
    <cellStyle name="čárky 2 2 3 2 3 3" xfId="1927"/>
    <cellStyle name="čárky 2 2 3 2 3 4" xfId="847"/>
    <cellStyle name="čárky 2 2 3 2 4" xfId="277"/>
    <cellStyle name="čárky 2 2 3 2 4 2" xfId="1717"/>
    <cellStyle name="čárky 2 2 3 2 4 3" xfId="1177"/>
    <cellStyle name="čárky 2 2 3 2 5" xfId="1027"/>
    <cellStyle name="čárky 2 2 3 2 6" xfId="1567"/>
    <cellStyle name="čárky 2 2 3 2 7" xfId="637"/>
    <cellStyle name="čárky 2 2 3 3" xfId="95"/>
    <cellStyle name="čárky 2 2 3 3 2" xfId="457"/>
    <cellStyle name="čárky 2 2 3 3 2 2" xfId="1357"/>
    <cellStyle name="čárky 2 2 3 3 2 3" xfId="1897"/>
    <cellStyle name="čárky 2 2 3 3 2 4" xfId="817"/>
    <cellStyle name="čárky 2 2 3 3 3" xfId="352"/>
    <cellStyle name="čárky 2 2 3 3 3 2" xfId="1792"/>
    <cellStyle name="čárky 2 2 3 3 3 3" xfId="1252"/>
    <cellStyle name="čárky 2 2 3 3 4" xfId="997"/>
    <cellStyle name="čárky 2 2 3 3 5" xfId="1537"/>
    <cellStyle name="čárky 2 2 3 3 6" xfId="712"/>
    <cellStyle name="čárky 2 2 3 4" xfId="157"/>
    <cellStyle name="čárky 2 2 3 4 2" xfId="517"/>
    <cellStyle name="čárky 2 2 3 4 2 2" xfId="1417"/>
    <cellStyle name="čárky 2 2 3 4 2 3" xfId="1957"/>
    <cellStyle name="čárky 2 2 3 4 2 4" xfId="877"/>
    <cellStyle name="čárky 2 2 3 4 3" xfId="307"/>
    <cellStyle name="čárky 2 2 3 4 3 2" xfId="1747"/>
    <cellStyle name="čárky 2 2 3 4 3 3" xfId="1207"/>
    <cellStyle name="čárky 2 2 3 4 4" xfId="1057"/>
    <cellStyle name="čárky 2 2 3 4 5" xfId="1597"/>
    <cellStyle name="čárky 2 2 3 4 6" xfId="667"/>
    <cellStyle name="čárky 2 2 3 5" xfId="412"/>
    <cellStyle name="čárky 2 2 3 5 2" xfId="1312"/>
    <cellStyle name="čárky 2 2 3 5 3" xfId="1852"/>
    <cellStyle name="čárky 2 2 3 5 4" xfId="772"/>
    <cellStyle name="čárky 2 2 3 6" xfId="247"/>
    <cellStyle name="čárky 2 2 3 6 2" xfId="1687"/>
    <cellStyle name="čárky 2 2 3 6 3" xfId="1147"/>
    <cellStyle name="čárky 2 2 3 7" xfId="952"/>
    <cellStyle name="čárky 2 2 3 8" xfId="1492"/>
    <cellStyle name="čárky 2 2 3 9" xfId="607"/>
    <cellStyle name="čárky 2 2 4" xfId="35"/>
    <cellStyle name="čárky 2 2 4 2" xfId="137"/>
    <cellStyle name="čárky 2 2 4 2 2" xfId="212"/>
    <cellStyle name="čárky 2 2 4 2 2 2" xfId="572"/>
    <cellStyle name="čárky 2 2 4 2 2 2 2" xfId="1472"/>
    <cellStyle name="čárky 2 2 4 2 2 2 3" xfId="2012"/>
    <cellStyle name="čárky 2 2 4 2 2 2 4" xfId="932"/>
    <cellStyle name="čárky 2 2 4 2 2 3" xfId="392"/>
    <cellStyle name="čárky 2 2 4 2 2 3 2" xfId="1832"/>
    <cellStyle name="čárky 2 2 4 2 2 3 3" xfId="1292"/>
    <cellStyle name="čárky 2 2 4 2 2 4" xfId="1112"/>
    <cellStyle name="čárky 2 2 4 2 2 5" xfId="1652"/>
    <cellStyle name="čárky 2 2 4 2 2 6" xfId="752"/>
    <cellStyle name="čárky 2 2 4 2 3" xfId="497"/>
    <cellStyle name="čárky 2 2 4 2 3 2" xfId="1397"/>
    <cellStyle name="čárky 2 2 4 2 3 3" xfId="1937"/>
    <cellStyle name="čárky 2 2 4 2 3 4" xfId="857"/>
    <cellStyle name="čárky 2 2 4 2 4" xfId="287"/>
    <cellStyle name="čárky 2 2 4 2 4 2" xfId="1727"/>
    <cellStyle name="čárky 2 2 4 2 4 3" xfId="1187"/>
    <cellStyle name="čárky 2 2 4 2 5" xfId="1037"/>
    <cellStyle name="čárky 2 2 4 2 6" xfId="1577"/>
    <cellStyle name="čárky 2 2 4 2 7" xfId="647"/>
    <cellStyle name="čárky 2 2 4 3" xfId="105"/>
    <cellStyle name="čárky 2 2 4 3 2" xfId="467"/>
    <cellStyle name="čárky 2 2 4 3 2 2" xfId="1367"/>
    <cellStyle name="čárky 2 2 4 3 2 3" xfId="1907"/>
    <cellStyle name="čárky 2 2 4 3 2 4" xfId="827"/>
    <cellStyle name="čárky 2 2 4 3 3" xfId="362"/>
    <cellStyle name="čárky 2 2 4 3 3 2" xfId="1802"/>
    <cellStyle name="čárky 2 2 4 3 3 3" xfId="1262"/>
    <cellStyle name="čárky 2 2 4 3 4" xfId="1007"/>
    <cellStyle name="čárky 2 2 4 3 5" xfId="1547"/>
    <cellStyle name="čárky 2 2 4 3 6" xfId="722"/>
    <cellStyle name="čárky 2 2 4 4" xfId="167"/>
    <cellStyle name="čárky 2 2 4 4 2" xfId="527"/>
    <cellStyle name="čárky 2 2 4 4 2 2" xfId="1427"/>
    <cellStyle name="čárky 2 2 4 4 2 3" xfId="1967"/>
    <cellStyle name="čárky 2 2 4 4 2 4" xfId="887"/>
    <cellStyle name="čárky 2 2 4 4 3" xfId="317"/>
    <cellStyle name="čárky 2 2 4 4 3 2" xfId="1757"/>
    <cellStyle name="čárky 2 2 4 4 3 3" xfId="1217"/>
    <cellStyle name="čárky 2 2 4 4 4" xfId="1067"/>
    <cellStyle name="čárky 2 2 4 4 5" xfId="1607"/>
    <cellStyle name="čárky 2 2 4 4 6" xfId="677"/>
    <cellStyle name="čárky 2 2 4 5" xfId="422"/>
    <cellStyle name="čárky 2 2 4 5 2" xfId="1322"/>
    <cellStyle name="čárky 2 2 4 5 3" xfId="1862"/>
    <cellStyle name="čárky 2 2 4 5 4" xfId="782"/>
    <cellStyle name="čárky 2 2 4 6" xfId="257"/>
    <cellStyle name="čárky 2 2 4 6 2" xfId="1697"/>
    <cellStyle name="čárky 2 2 4 6 3" xfId="1157"/>
    <cellStyle name="čárky 2 2 4 7" xfId="962"/>
    <cellStyle name="čárky 2 2 4 8" xfId="1502"/>
    <cellStyle name="čárky 2 2 4 9" xfId="617"/>
    <cellStyle name="čárky 2 2 5" xfId="90"/>
    <cellStyle name="čárky 2 2 5 2" xfId="182"/>
    <cellStyle name="čárky 2 2 5 2 2" xfId="542"/>
    <cellStyle name="čárky 2 2 5 2 2 2" xfId="1442"/>
    <cellStyle name="čárky 2 2 5 2 2 3" xfId="1982"/>
    <cellStyle name="čárky 2 2 5 2 2 4" xfId="902"/>
    <cellStyle name="čárky 2 2 5 2 3" xfId="347"/>
    <cellStyle name="čárky 2 2 5 2 3 2" xfId="1787"/>
    <cellStyle name="čárky 2 2 5 2 3 3" xfId="1247"/>
    <cellStyle name="čárky 2 2 5 2 4" xfId="1082"/>
    <cellStyle name="čárky 2 2 5 2 5" xfId="1622"/>
    <cellStyle name="čárky 2 2 5 2 6" xfId="707"/>
    <cellStyle name="čárky 2 2 5 3" xfId="452"/>
    <cellStyle name="čárky 2 2 5 3 2" xfId="1352"/>
    <cellStyle name="čárky 2 2 5 3 3" xfId="1892"/>
    <cellStyle name="čárky 2 2 5 3 4" xfId="812"/>
    <cellStyle name="čárky 2 2 5 4" xfId="242"/>
    <cellStyle name="čárky 2 2 5 4 2" xfId="1682"/>
    <cellStyle name="čárky 2 2 5 4 3" xfId="1142"/>
    <cellStyle name="čárky 2 2 5 5" xfId="992"/>
    <cellStyle name="čárky 2 2 5 6" xfId="1532"/>
    <cellStyle name="čárky 2 2 5 7" xfId="602"/>
    <cellStyle name="čárky 2 2 6" xfId="122"/>
    <cellStyle name="čárky 2 2 6 2" xfId="197"/>
    <cellStyle name="čárky 2 2 6 2 2" xfId="557"/>
    <cellStyle name="čárky 2 2 6 2 2 2" xfId="1457"/>
    <cellStyle name="čárky 2 2 6 2 2 3" xfId="1997"/>
    <cellStyle name="čárky 2 2 6 2 2 4" xfId="917"/>
    <cellStyle name="čárky 2 2 6 2 3" xfId="377"/>
    <cellStyle name="čárky 2 2 6 2 3 2" xfId="1817"/>
    <cellStyle name="čárky 2 2 6 2 3 3" xfId="1277"/>
    <cellStyle name="čárky 2 2 6 2 4" xfId="1097"/>
    <cellStyle name="čárky 2 2 6 2 5" xfId="1637"/>
    <cellStyle name="čárky 2 2 6 2 6" xfId="737"/>
    <cellStyle name="čárky 2 2 6 3" xfId="482"/>
    <cellStyle name="čárky 2 2 6 3 2" xfId="1382"/>
    <cellStyle name="čárky 2 2 6 3 3" xfId="1922"/>
    <cellStyle name="čárky 2 2 6 3 4" xfId="842"/>
    <cellStyle name="čárky 2 2 6 4" xfId="272"/>
    <cellStyle name="čárky 2 2 6 4 2" xfId="1712"/>
    <cellStyle name="čárky 2 2 6 4 3" xfId="1172"/>
    <cellStyle name="čárky 2 2 6 5" xfId="1022"/>
    <cellStyle name="čárky 2 2 6 6" xfId="1562"/>
    <cellStyle name="čárky 2 2 6 7" xfId="632"/>
    <cellStyle name="čárky 2 2 7" xfId="73"/>
    <cellStyle name="čárky 2 2 7 2" xfId="437"/>
    <cellStyle name="čárky 2 2 7 2 2" xfId="1337"/>
    <cellStyle name="čárky 2 2 7 2 3" xfId="1877"/>
    <cellStyle name="čárky 2 2 7 2 4" xfId="797"/>
    <cellStyle name="čárky 2 2 7 3" xfId="332"/>
    <cellStyle name="čárky 2 2 7 3 2" xfId="1772"/>
    <cellStyle name="čárky 2 2 7 3 3" xfId="1232"/>
    <cellStyle name="čárky 2 2 7 4" xfId="977"/>
    <cellStyle name="čárky 2 2 7 5" xfId="1517"/>
    <cellStyle name="čárky 2 2 7 6" xfId="692"/>
    <cellStyle name="čárky 2 2 8" xfId="152"/>
    <cellStyle name="čárky 2 2 8 2" xfId="512"/>
    <cellStyle name="čárky 2 2 8 2 2" xfId="1412"/>
    <cellStyle name="čárky 2 2 8 2 3" xfId="1952"/>
    <cellStyle name="čárky 2 2 8 2 4" xfId="872"/>
    <cellStyle name="čárky 2 2 8 3" xfId="302"/>
    <cellStyle name="čárky 2 2 8 3 2" xfId="1742"/>
    <cellStyle name="čárky 2 2 8 3 3" xfId="1202"/>
    <cellStyle name="čárky 2 2 8 4" xfId="1052"/>
    <cellStyle name="čárky 2 2 8 5" xfId="1592"/>
    <cellStyle name="čárky 2 2 8 6" xfId="662"/>
    <cellStyle name="čárky 2 2 9" xfId="407"/>
    <cellStyle name="čárky 2 2 9 2" xfId="1307"/>
    <cellStyle name="čárky 2 2 9 3" xfId="1847"/>
    <cellStyle name="čárky 2 2 9 4" xfId="767"/>
    <cellStyle name="čárky 2 3" xfId="26"/>
    <cellStyle name="čárky 2 3 10" xfId="1495"/>
    <cellStyle name="čárky 2 3 11" xfId="590"/>
    <cellStyle name="čárky 2 3 2" xfId="38"/>
    <cellStyle name="čárky 2 3 2 2" xfId="140"/>
    <cellStyle name="čárky 2 3 2 2 2" xfId="215"/>
    <cellStyle name="čárky 2 3 2 2 2 2" xfId="575"/>
    <cellStyle name="čárky 2 3 2 2 2 2 2" xfId="1475"/>
    <cellStyle name="čárky 2 3 2 2 2 2 3" xfId="2015"/>
    <cellStyle name="čárky 2 3 2 2 2 2 4" xfId="935"/>
    <cellStyle name="čárky 2 3 2 2 2 3" xfId="395"/>
    <cellStyle name="čárky 2 3 2 2 2 3 2" xfId="1835"/>
    <cellStyle name="čárky 2 3 2 2 2 3 3" xfId="1295"/>
    <cellStyle name="čárky 2 3 2 2 2 4" xfId="1115"/>
    <cellStyle name="čárky 2 3 2 2 2 5" xfId="1655"/>
    <cellStyle name="čárky 2 3 2 2 2 6" xfId="755"/>
    <cellStyle name="čárky 2 3 2 2 3" xfId="500"/>
    <cellStyle name="čárky 2 3 2 2 3 2" xfId="1400"/>
    <cellStyle name="čárky 2 3 2 2 3 3" xfId="1940"/>
    <cellStyle name="čárky 2 3 2 2 3 4" xfId="860"/>
    <cellStyle name="čárky 2 3 2 2 4" xfId="290"/>
    <cellStyle name="čárky 2 3 2 2 4 2" xfId="1730"/>
    <cellStyle name="čárky 2 3 2 2 4 3" xfId="1190"/>
    <cellStyle name="čárky 2 3 2 2 5" xfId="1040"/>
    <cellStyle name="čárky 2 3 2 2 6" xfId="1580"/>
    <cellStyle name="čárky 2 3 2 2 7" xfId="650"/>
    <cellStyle name="čárky 2 3 2 3" xfId="108"/>
    <cellStyle name="čárky 2 3 2 3 2" xfId="470"/>
    <cellStyle name="čárky 2 3 2 3 2 2" xfId="1370"/>
    <cellStyle name="čárky 2 3 2 3 2 3" xfId="1910"/>
    <cellStyle name="čárky 2 3 2 3 2 4" xfId="830"/>
    <cellStyle name="čárky 2 3 2 3 3" xfId="365"/>
    <cellStyle name="čárky 2 3 2 3 3 2" xfId="1805"/>
    <cellStyle name="čárky 2 3 2 3 3 3" xfId="1265"/>
    <cellStyle name="čárky 2 3 2 3 4" xfId="1010"/>
    <cellStyle name="čárky 2 3 2 3 5" xfId="1550"/>
    <cellStyle name="čárky 2 3 2 3 6" xfId="725"/>
    <cellStyle name="čárky 2 3 2 4" xfId="170"/>
    <cellStyle name="čárky 2 3 2 4 2" xfId="530"/>
    <cellStyle name="čárky 2 3 2 4 2 2" xfId="1430"/>
    <cellStyle name="čárky 2 3 2 4 2 3" xfId="1970"/>
    <cellStyle name="čárky 2 3 2 4 2 4" xfId="890"/>
    <cellStyle name="čárky 2 3 2 4 3" xfId="320"/>
    <cellStyle name="čárky 2 3 2 4 3 2" xfId="1760"/>
    <cellStyle name="čárky 2 3 2 4 3 3" xfId="1220"/>
    <cellStyle name="čárky 2 3 2 4 4" xfId="1070"/>
    <cellStyle name="čárky 2 3 2 4 5" xfId="1610"/>
    <cellStyle name="čárky 2 3 2 4 6" xfId="680"/>
    <cellStyle name="čárky 2 3 2 5" xfId="425"/>
    <cellStyle name="čárky 2 3 2 5 2" xfId="1325"/>
    <cellStyle name="čárky 2 3 2 5 3" xfId="1865"/>
    <cellStyle name="čárky 2 3 2 5 4" xfId="785"/>
    <cellStyle name="čárky 2 3 2 6" xfId="260"/>
    <cellStyle name="čárky 2 3 2 6 2" xfId="1700"/>
    <cellStyle name="čárky 2 3 2 6 3" xfId="1160"/>
    <cellStyle name="čárky 2 3 2 7" xfId="965"/>
    <cellStyle name="čárky 2 3 2 8" xfId="1505"/>
    <cellStyle name="čárky 2 3 2 9" xfId="620"/>
    <cellStyle name="čárky 2 3 3" xfId="98"/>
    <cellStyle name="čárky 2 3 3 2" xfId="185"/>
    <cellStyle name="čárky 2 3 3 2 2" xfId="545"/>
    <cellStyle name="čárky 2 3 3 2 2 2" xfId="1445"/>
    <cellStyle name="čárky 2 3 3 2 2 3" xfId="1985"/>
    <cellStyle name="čárky 2 3 3 2 2 4" xfId="905"/>
    <cellStyle name="čárky 2 3 3 2 3" xfId="355"/>
    <cellStyle name="čárky 2 3 3 2 3 2" xfId="1795"/>
    <cellStyle name="čárky 2 3 3 2 3 3" xfId="1255"/>
    <cellStyle name="čárky 2 3 3 2 4" xfId="1085"/>
    <cellStyle name="čárky 2 3 3 2 5" xfId="1625"/>
    <cellStyle name="čárky 2 3 3 2 6" xfId="715"/>
    <cellStyle name="čárky 2 3 3 3" xfId="460"/>
    <cellStyle name="čárky 2 3 3 3 2" xfId="1360"/>
    <cellStyle name="čárky 2 3 3 3 3" xfId="1900"/>
    <cellStyle name="čárky 2 3 3 3 4" xfId="820"/>
    <cellStyle name="čárky 2 3 3 4" xfId="250"/>
    <cellStyle name="čárky 2 3 3 4 2" xfId="1690"/>
    <cellStyle name="čárky 2 3 3 4 3" xfId="1150"/>
    <cellStyle name="čárky 2 3 3 5" xfId="1000"/>
    <cellStyle name="čárky 2 3 3 6" xfId="1540"/>
    <cellStyle name="čárky 2 3 3 7" xfId="610"/>
    <cellStyle name="čárky 2 3 4" xfId="130"/>
    <cellStyle name="čárky 2 3 4 2" xfId="205"/>
    <cellStyle name="čárky 2 3 4 2 2" xfId="565"/>
    <cellStyle name="čárky 2 3 4 2 2 2" xfId="1465"/>
    <cellStyle name="čárky 2 3 4 2 2 3" xfId="2005"/>
    <cellStyle name="čárky 2 3 4 2 2 4" xfId="925"/>
    <cellStyle name="čárky 2 3 4 2 3" xfId="385"/>
    <cellStyle name="čárky 2 3 4 2 3 2" xfId="1825"/>
    <cellStyle name="čárky 2 3 4 2 3 3" xfId="1285"/>
    <cellStyle name="čárky 2 3 4 2 4" xfId="1105"/>
    <cellStyle name="čárky 2 3 4 2 5" xfId="1645"/>
    <cellStyle name="čárky 2 3 4 2 6" xfId="745"/>
    <cellStyle name="čárky 2 3 4 3" xfId="490"/>
    <cellStyle name="čárky 2 3 4 3 2" xfId="1390"/>
    <cellStyle name="čárky 2 3 4 3 3" xfId="1930"/>
    <cellStyle name="čárky 2 3 4 3 4" xfId="850"/>
    <cellStyle name="čárky 2 3 4 4" xfId="280"/>
    <cellStyle name="čárky 2 3 4 4 2" xfId="1720"/>
    <cellStyle name="čárky 2 3 4 4 3" xfId="1180"/>
    <cellStyle name="čárky 2 3 4 5" xfId="1030"/>
    <cellStyle name="čárky 2 3 4 6" xfId="1570"/>
    <cellStyle name="čárky 2 3 4 7" xfId="640"/>
    <cellStyle name="čárky 2 3 5" xfId="76"/>
    <cellStyle name="čárky 2 3 5 2" xfId="440"/>
    <cellStyle name="čárky 2 3 5 2 2" xfId="1340"/>
    <cellStyle name="čárky 2 3 5 2 3" xfId="1880"/>
    <cellStyle name="čárky 2 3 5 2 4" xfId="800"/>
    <cellStyle name="čárky 2 3 5 3" xfId="335"/>
    <cellStyle name="čárky 2 3 5 3 2" xfId="1775"/>
    <cellStyle name="čárky 2 3 5 3 3" xfId="1235"/>
    <cellStyle name="čárky 2 3 5 4" xfId="980"/>
    <cellStyle name="čárky 2 3 5 5" xfId="1520"/>
    <cellStyle name="čárky 2 3 5 6" xfId="695"/>
    <cellStyle name="čárky 2 3 6" xfId="160"/>
    <cellStyle name="čárky 2 3 6 2" xfId="520"/>
    <cellStyle name="čárky 2 3 6 2 2" xfId="1420"/>
    <cellStyle name="čárky 2 3 6 2 3" xfId="1960"/>
    <cellStyle name="čárky 2 3 6 2 4" xfId="880"/>
    <cellStyle name="čárky 2 3 6 3" xfId="310"/>
    <cellStyle name="čárky 2 3 6 3 2" xfId="1750"/>
    <cellStyle name="čárky 2 3 6 3 3" xfId="1210"/>
    <cellStyle name="čárky 2 3 6 4" xfId="1060"/>
    <cellStyle name="čárky 2 3 6 5" xfId="1600"/>
    <cellStyle name="čárky 2 3 6 6" xfId="670"/>
    <cellStyle name="čárky 2 3 7" xfId="415"/>
    <cellStyle name="čárky 2 3 7 2" xfId="1315"/>
    <cellStyle name="čárky 2 3 7 3" xfId="1855"/>
    <cellStyle name="čárky 2 3 7 4" xfId="775"/>
    <cellStyle name="čárky 2 3 8" xfId="230"/>
    <cellStyle name="čárky 2 3 8 2" xfId="1670"/>
    <cellStyle name="čárky 2 3 8 3" xfId="1130"/>
    <cellStyle name="čárky 2 3 9" xfId="955"/>
    <cellStyle name="čárky 2 4" xfId="18"/>
    <cellStyle name="čárky 2 4 2" xfId="125"/>
    <cellStyle name="čárky 2 4 2 2" xfId="200"/>
    <cellStyle name="čárky 2 4 2 2 2" xfId="560"/>
    <cellStyle name="čárky 2 4 2 2 2 2" xfId="1460"/>
    <cellStyle name="čárky 2 4 2 2 2 3" xfId="2000"/>
    <cellStyle name="čárky 2 4 2 2 2 4" xfId="920"/>
    <cellStyle name="čárky 2 4 2 2 3" xfId="380"/>
    <cellStyle name="čárky 2 4 2 2 3 2" xfId="1820"/>
    <cellStyle name="čárky 2 4 2 2 3 3" xfId="1280"/>
    <cellStyle name="čárky 2 4 2 2 4" xfId="1100"/>
    <cellStyle name="čárky 2 4 2 2 5" xfId="1640"/>
    <cellStyle name="čárky 2 4 2 2 6" xfId="740"/>
    <cellStyle name="čárky 2 4 2 3" xfId="485"/>
    <cellStyle name="čárky 2 4 2 3 2" xfId="1385"/>
    <cellStyle name="čárky 2 4 2 3 3" xfId="1925"/>
    <cellStyle name="čárky 2 4 2 3 4" xfId="845"/>
    <cellStyle name="čárky 2 4 2 4" xfId="275"/>
    <cellStyle name="čárky 2 4 2 4 2" xfId="1715"/>
    <cellStyle name="čárky 2 4 2 4 3" xfId="1175"/>
    <cellStyle name="čárky 2 4 2 5" xfId="1025"/>
    <cellStyle name="čárky 2 4 2 6" xfId="1565"/>
    <cellStyle name="čárky 2 4 2 7" xfId="635"/>
    <cellStyle name="čárky 2 4 3" xfId="93"/>
    <cellStyle name="čárky 2 4 3 2" xfId="455"/>
    <cellStyle name="čárky 2 4 3 2 2" xfId="1355"/>
    <cellStyle name="čárky 2 4 3 2 3" xfId="1895"/>
    <cellStyle name="čárky 2 4 3 2 4" xfId="815"/>
    <cellStyle name="čárky 2 4 3 3" xfId="350"/>
    <cellStyle name="čárky 2 4 3 3 2" xfId="1790"/>
    <cellStyle name="čárky 2 4 3 3 3" xfId="1250"/>
    <cellStyle name="čárky 2 4 3 4" xfId="995"/>
    <cellStyle name="čárky 2 4 3 5" xfId="1535"/>
    <cellStyle name="čárky 2 4 3 6" xfId="710"/>
    <cellStyle name="čárky 2 4 4" xfId="155"/>
    <cellStyle name="čárky 2 4 4 2" xfId="515"/>
    <cellStyle name="čárky 2 4 4 2 2" xfId="1415"/>
    <cellStyle name="čárky 2 4 4 2 3" xfId="1955"/>
    <cellStyle name="čárky 2 4 4 2 4" xfId="875"/>
    <cellStyle name="čárky 2 4 4 3" xfId="305"/>
    <cellStyle name="čárky 2 4 4 3 2" xfId="1745"/>
    <cellStyle name="čárky 2 4 4 3 3" xfId="1205"/>
    <cellStyle name="čárky 2 4 4 4" xfId="1055"/>
    <cellStyle name="čárky 2 4 4 5" xfId="1595"/>
    <cellStyle name="čárky 2 4 4 6" xfId="665"/>
    <cellStyle name="čárky 2 4 5" xfId="410"/>
    <cellStyle name="čárky 2 4 5 2" xfId="1310"/>
    <cellStyle name="čárky 2 4 5 3" xfId="1850"/>
    <cellStyle name="čárky 2 4 5 4" xfId="770"/>
    <cellStyle name="čárky 2 4 6" xfId="245"/>
    <cellStyle name="čárky 2 4 6 2" xfId="1685"/>
    <cellStyle name="čárky 2 4 6 3" xfId="1145"/>
    <cellStyle name="čárky 2 4 7" xfId="950"/>
    <cellStyle name="čárky 2 4 8" xfId="1490"/>
    <cellStyle name="čárky 2 4 9" xfId="605"/>
    <cellStyle name="čárky 2 5" xfId="33"/>
    <cellStyle name="čárky 2 5 2" xfId="135"/>
    <cellStyle name="čárky 2 5 2 2" xfId="210"/>
    <cellStyle name="čárky 2 5 2 2 2" xfId="570"/>
    <cellStyle name="čárky 2 5 2 2 2 2" xfId="1470"/>
    <cellStyle name="čárky 2 5 2 2 2 3" xfId="2010"/>
    <cellStyle name="čárky 2 5 2 2 2 4" xfId="930"/>
    <cellStyle name="čárky 2 5 2 2 3" xfId="390"/>
    <cellStyle name="čárky 2 5 2 2 3 2" xfId="1830"/>
    <cellStyle name="čárky 2 5 2 2 3 3" xfId="1290"/>
    <cellStyle name="čárky 2 5 2 2 4" xfId="1110"/>
    <cellStyle name="čárky 2 5 2 2 5" xfId="1650"/>
    <cellStyle name="čárky 2 5 2 2 6" xfId="750"/>
    <cellStyle name="čárky 2 5 2 3" xfId="495"/>
    <cellStyle name="čárky 2 5 2 3 2" xfId="1395"/>
    <cellStyle name="čárky 2 5 2 3 3" xfId="1935"/>
    <cellStyle name="čárky 2 5 2 3 4" xfId="855"/>
    <cellStyle name="čárky 2 5 2 4" xfId="285"/>
    <cellStyle name="čárky 2 5 2 4 2" xfId="1725"/>
    <cellStyle name="čárky 2 5 2 4 3" xfId="1185"/>
    <cellStyle name="čárky 2 5 2 5" xfId="1035"/>
    <cellStyle name="čárky 2 5 2 6" xfId="1575"/>
    <cellStyle name="čárky 2 5 2 7" xfId="645"/>
    <cellStyle name="čárky 2 5 3" xfId="103"/>
    <cellStyle name="čárky 2 5 3 2" xfId="465"/>
    <cellStyle name="čárky 2 5 3 2 2" xfId="1365"/>
    <cellStyle name="čárky 2 5 3 2 3" xfId="1905"/>
    <cellStyle name="čárky 2 5 3 2 4" xfId="825"/>
    <cellStyle name="čárky 2 5 3 3" xfId="360"/>
    <cellStyle name="čárky 2 5 3 3 2" xfId="1800"/>
    <cellStyle name="čárky 2 5 3 3 3" xfId="1260"/>
    <cellStyle name="čárky 2 5 3 4" xfId="1005"/>
    <cellStyle name="čárky 2 5 3 5" xfId="1545"/>
    <cellStyle name="čárky 2 5 3 6" xfId="720"/>
    <cellStyle name="čárky 2 5 4" xfId="165"/>
    <cellStyle name="čárky 2 5 4 2" xfId="525"/>
    <cellStyle name="čárky 2 5 4 2 2" xfId="1425"/>
    <cellStyle name="čárky 2 5 4 2 3" xfId="1965"/>
    <cellStyle name="čárky 2 5 4 2 4" xfId="885"/>
    <cellStyle name="čárky 2 5 4 3" xfId="315"/>
    <cellStyle name="čárky 2 5 4 3 2" xfId="1755"/>
    <cellStyle name="čárky 2 5 4 3 3" xfId="1215"/>
    <cellStyle name="čárky 2 5 4 4" xfId="1065"/>
    <cellStyle name="čárky 2 5 4 5" xfId="1605"/>
    <cellStyle name="čárky 2 5 4 6" xfId="675"/>
    <cellStyle name="čárky 2 5 5" xfId="420"/>
    <cellStyle name="čárky 2 5 5 2" xfId="1320"/>
    <cellStyle name="čárky 2 5 5 3" xfId="1860"/>
    <cellStyle name="čárky 2 5 5 4" xfId="780"/>
    <cellStyle name="čárky 2 5 6" xfId="255"/>
    <cellStyle name="čárky 2 5 6 2" xfId="1695"/>
    <cellStyle name="čárky 2 5 6 3" xfId="1155"/>
    <cellStyle name="čárky 2 5 7" xfId="960"/>
    <cellStyle name="čárky 2 5 8" xfId="1500"/>
    <cellStyle name="čárky 2 5 9" xfId="615"/>
    <cellStyle name="čárky 2 6" xfId="88"/>
    <cellStyle name="čárky 2 6 2" xfId="180"/>
    <cellStyle name="čárky 2 6 2 2" xfId="540"/>
    <cellStyle name="čárky 2 6 2 2 2" xfId="1440"/>
    <cellStyle name="čárky 2 6 2 2 3" xfId="1980"/>
    <cellStyle name="čárky 2 6 2 2 4" xfId="900"/>
    <cellStyle name="čárky 2 6 2 3" xfId="345"/>
    <cellStyle name="čárky 2 6 2 3 2" xfId="1785"/>
    <cellStyle name="čárky 2 6 2 3 3" xfId="1245"/>
    <cellStyle name="čárky 2 6 2 4" xfId="1080"/>
    <cellStyle name="čárky 2 6 2 5" xfId="1620"/>
    <cellStyle name="čárky 2 6 2 6" xfId="705"/>
    <cellStyle name="čárky 2 6 3" xfId="450"/>
    <cellStyle name="čárky 2 6 3 2" xfId="1350"/>
    <cellStyle name="čárky 2 6 3 3" xfId="1890"/>
    <cellStyle name="čárky 2 6 3 4" xfId="810"/>
    <cellStyle name="čárky 2 6 4" xfId="240"/>
    <cellStyle name="čárky 2 6 4 2" xfId="1680"/>
    <cellStyle name="čárky 2 6 4 3" xfId="1140"/>
    <cellStyle name="čárky 2 6 5" xfId="990"/>
    <cellStyle name="čárky 2 6 6" xfId="1530"/>
    <cellStyle name="čárky 2 6 7" xfId="600"/>
    <cellStyle name="čárky 2 7" xfId="120"/>
    <cellStyle name="čárky 2 7 2" xfId="195"/>
    <cellStyle name="čárky 2 7 2 2" xfId="555"/>
    <cellStyle name="čárky 2 7 2 2 2" xfId="1455"/>
    <cellStyle name="čárky 2 7 2 2 3" xfId="1995"/>
    <cellStyle name="čárky 2 7 2 2 4" xfId="915"/>
    <cellStyle name="čárky 2 7 2 3" xfId="375"/>
    <cellStyle name="čárky 2 7 2 3 2" xfId="1815"/>
    <cellStyle name="čárky 2 7 2 3 3" xfId="1275"/>
    <cellStyle name="čárky 2 7 2 4" xfId="1095"/>
    <cellStyle name="čárky 2 7 2 5" xfId="1635"/>
    <cellStyle name="čárky 2 7 2 6" xfId="735"/>
    <cellStyle name="čárky 2 7 3" xfId="480"/>
    <cellStyle name="čárky 2 7 3 2" xfId="1380"/>
    <cellStyle name="čárky 2 7 3 3" xfId="1920"/>
    <cellStyle name="čárky 2 7 3 4" xfId="840"/>
    <cellStyle name="čárky 2 7 4" xfId="270"/>
    <cellStyle name="čárky 2 7 4 2" xfId="1710"/>
    <cellStyle name="čárky 2 7 4 3" xfId="1170"/>
    <cellStyle name="čárky 2 7 5" xfId="1020"/>
    <cellStyle name="čárky 2 7 6" xfId="1560"/>
    <cellStyle name="čárky 2 7 7" xfId="630"/>
    <cellStyle name="čárky 2 8" xfId="71"/>
    <cellStyle name="čárky 2 8 2" xfId="435"/>
    <cellStyle name="čárky 2 8 2 2" xfId="1335"/>
    <cellStyle name="čárky 2 8 2 3" xfId="1875"/>
    <cellStyle name="čárky 2 8 2 4" xfId="795"/>
    <cellStyle name="čárky 2 8 3" xfId="330"/>
    <cellStyle name="čárky 2 8 3 2" xfId="1770"/>
    <cellStyle name="čárky 2 8 3 3" xfId="1230"/>
    <cellStyle name="čárky 2 8 4" xfId="975"/>
    <cellStyle name="čárky 2 8 5" xfId="1515"/>
    <cellStyle name="čárky 2 8 6" xfId="690"/>
    <cellStyle name="čárky 2 9" xfId="150"/>
    <cellStyle name="čárky 2 9 2" xfId="510"/>
    <cellStyle name="čárky 2 9 2 2" xfId="1410"/>
    <cellStyle name="čárky 2 9 2 3" xfId="1950"/>
    <cellStyle name="čárky 2 9 2 4" xfId="870"/>
    <cellStyle name="čárky 2 9 3" xfId="300"/>
    <cellStyle name="čárky 2 9 3 2" xfId="1740"/>
    <cellStyle name="čárky 2 9 3 3" xfId="1200"/>
    <cellStyle name="čárky 2 9 4" xfId="1050"/>
    <cellStyle name="čárky 2 9 5" xfId="1590"/>
    <cellStyle name="čárky 2 9 6" xfId="660"/>
    <cellStyle name="čárky 3" xfId="5"/>
    <cellStyle name="čárky 3 10" xfId="406"/>
    <cellStyle name="čárky 3 10 2" xfId="1306"/>
    <cellStyle name="čárky 3 10 3" xfId="1846"/>
    <cellStyle name="čárky 3 10 4" xfId="766"/>
    <cellStyle name="čárky 3 11" xfId="226"/>
    <cellStyle name="čárky 3 11 2" xfId="1666"/>
    <cellStyle name="čárky 3 11 3" xfId="1126"/>
    <cellStyle name="čárky 3 12" xfId="946"/>
    <cellStyle name="čárky 3 13" xfId="1486"/>
    <cellStyle name="čárky 3 14" xfId="586"/>
    <cellStyle name="čárky 3 2" xfId="12"/>
    <cellStyle name="čárky 3 2 10" xfId="228"/>
    <cellStyle name="čárky 3 2 10 2" xfId="1668"/>
    <cellStyle name="čárky 3 2 10 3" xfId="1128"/>
    <cellStyle name="čárky 3 2 11" xfId="948"/>
    <cellStyle name="čárky 3 2 12" xfId="1488"/>
    <cellStyle name="čárky 3 2 13" xfId="588"/>
    <cellStyle name="čárky 3 2 2" xfId="30"/>
    <cellStyle name="čárky 3 2 2 10" xfId="1498"/>
    <cellStyle name="čárky 3 2 2 11" xfId="593"/>
    <cellStyle name="čárky 3 2 2 2" xfId="41"/>
    <cellStyle name="čárky 3 2 2 2 2" xfId="143"/>
    <cellStyle name="čárky 3 2 2 2 2 2" xfId="218"/>
    <cellStyle name="čárky 3 2 2 2 2 2 2" xfId="578"/>
    <cellStyle name="čárky 3 2 2 2 2 2 2 2" xfId="1478"/>
    <cellStyle name="čárky 3 2 2 2 2 2 2 3" xfId="2018"/>
    <cellStyle name="čárky 3 2 2 2 2 2 2 4" xfId="938"/>
    <cellStyle name="čárky 3 2 2 2 2 2 3" xfId="398"/>
    <cellStyle name="čárky 3 2 2 2 2 2 3 2" xfId="1838"/>
    <cellStyle name="čárky 3 2 2 2 2 2 3 3" xfId="1298"/>
    <cellStyle name="čárky 3 2 2 2 2 2 4" xfId="1118"/>
    <cellStyle name="čárky 3 2 2 2 2 2 5" xfId="1658"/>
    <cellStyle name="čárky 3 2 2 2 2 2 6" xfId="758"/>
    <cellStyle name="čárky 3 2 2 2 2 3" xfId="503"/>
    <cellStyle name="čárky 3 2 2 2 2 3 2" xfId="1403"/>
    <cellStyle name="čárky 3 2 2 2 2 3 3" xfId="1943"/>
    <cellStyle name="čárky 3 2 2 2 2 3 4" xfId="863"/>
    <cellStyle name="čárky 3 2 2 2 2 4" xfId="293"/>
    <cellStyle name="čárky 3 2 2 2 2 4 2" xfId="1733"/>
    <cellStyle name="čárky 3 2 2 2 2 4 3" xfId="1193"/>
    <cellStyle name="čárky 3 2 2 2 2 5" xfId="1043"/>
    <cellStyle name="čárky 3 2 2 2 2 6" xfId="1583"/>
    <cellStyle name="čárky 3 2 2 2 2 7" xfId="653"/>
    <cellStyle name="čárky 3 2 2 2 3" xfId="111"/>
    <cellStyle name="čárky 3 2 2 2 3 2" xfId="473"/>
    <cellStyle name="čárky 3 2 2 2 3 2 2" xfId="1373"/>
    <cellStyle name="čárky 3 2 2 2 3 2 3" xfId="1913"/>
    <cellStyle name="čárky 3 2 2 2 3 2 4" xfId="833"/>
    <cellStyle name="čárky 3 2 2 2 3 3" xfId="368"/>
    <cellStyle name="čárky 3 2 2 2 3 3 2" xfId="1808"/>
    <cellStyle name="čárky 3 2 2 2 3 3 3" xfId="1268"/>
    <cellStyle name="čárky 3 2 2 2 3 4" xfId="1013"/>
    <cellStyle name="čárky 3 2 2 2 3 5" xfId="1553"/>
    <cellStyle name="čárky 3 2 2 2 3 6" xfId="728"/>
    <cellStyle name="čárky 3 2 2 2 4" xfId="173"/>
    <cellStyle name="čárky 3 2 2 2 4 2" xfId="533"/>
    <cellStyle name="čárky 3 2 2 2 4 2 2" xfId="1433"/>
    <cellStyle name="čárky 3 2 2 2 4 2 3" xfId="1973"/>
    <cellStyle name="čárky 3 2 2 2 4 2 4" xfId="893"/>
    <cellStyle name="čárky 3 2 2 2 4 3" xfId="323"/>
    <cellStyle name="čárky 3 2 2 2 4 3 2" xfId="1763"/>
    <cellStyle name="čárky 3 2 2 2 4 3 3" xfId="1223"/>
    <cellStyle name="čárky 3 2 2 2 4 4" xfId="1073"/>
    <cellStyle name="čárky 3 2 2 2 4 5" xfId="1613"/>
    <cellStyle name="čárky 3 2 2 2 4 6" xfId="683"/>
    <cellStyle name="čárky 3 2 2 2 5" xfId="428"/>
    <cellStyle name="čárky 3 2 2 2 5 2" xfId="1328"/>
    <cellStyle name="čárky 3 2 2 2 5 3" xfId="1868"/>
    <cellStyle name="čárky 3 2 2 2 5 4" xfId="788"/>
    <cellStyle name="čárky 3 2 2 2 6" xfId="263"/>
    <cellStyle name="čárky 3 2 2 2 6 2" xfId="1703"/>
    <cellStyle name="čárky 3 2 2 2 6 3" xfId="1163"/>
    <cellStyle name="čárky 3 2 2 2 7" xfId="968"/>
    <cellStyle name="čárky 3 2 2 2 8" xfId="1508"/>
    <cellStyle name="čárky 3 2 2 2 9" xfId="623"/>
    <cellStyle name="čárky 3 2 2 3" xfId="101"/>
    <cellStyle name="čárky 3 2 2 3 2" xfId="188"/>
    <cellStyle name="čárky 3 2 2 3 2 2" xfId="548"/>
    <cellStyle name="čárky 3 2 2 3 2 2 2" xfId="1448"/>
    <cellStyle name="čárky 3 2 2 3 2 2 3" xfId="1988"/>
    <cellStyle name="čárky 3 2 2 3 2 2 4" xfId="908"/>
    <cellStyle name="čárky 3 2 2 3 2 3" xfId="358"/>
    <cellStyle name="čárky 3 2 2 3 2 3 2" xfId="1798"/>
    <cellStyle name="čárky 3 2 2 3 2 3 3" xfId="1258"/>
    <cellStyle name="čárky 3 2 2 3 2 4" xfId="1088"/>
    <cellStyle name="čárky 3 2 2 3 2 5" xfId="1628"/>
    <cellStyle name="čárky 3 2 2 3 2 6" xfId="718"/>
    <cellStyle name="čárky 3 2 2 3 3" xfId="463"/>
    <cellStyle name="čárky 3 2 2 3 3 2" xfId="1363"/>
    <cellStyle name="čárky 3 2 2 3 3 3" xfId="1903"/>
    <cellStyle name="čárky 3 2 2 3 3 4" xfId="823"/>
    <cellStyle name="čárky 3 2 2 3 4" xfId="253"/>
    <cellStyle name="čárky 3 2 2 3 4 2" xfId="1693"/>
    <cellStyle name="čárky 3 2 2 3 4 3" xfId="1153"/>
    <cellStyle name="čárky 3 2 2 3 5" xfId="1003"/>
    <cellStyle name="čárky 3 2 2 3 6" xfId="1543"/>
    <cellStyle name="čárky 3 2 2 3 7" xfId="613"/>
    <cellStyle name="čárky 3 2 2 4" xfId="133"/>
    <cellStyle name="čárky 3 2 2 4 2" xfId="208"/>
    <cellStyle name="čárky 3 2 2 4 2 2" xfId="568"/>
    <cellStyle name="čárky 3 2 2 4 2 2 2" xfId="1468"/>
    <cellStyle name="čárky 3 2 2 4 2 2 3" xfId="2008"/>
    <cellStyle name="čárky 3 2 2 4 2 2 4" xfId="928"/>
    <cellStyle name="čárky 3 2 2 4 2 3" xfId="388"/>
    <cellStyle name="čárky 3 2 2 4 2 3 2" xfId="1828"/>
    <cellStyle name="čárky 3 2 2 4 2 3 3" xfId="1288"/>
    <cellStyle name="čárky 3 2 2 4 2 4" xfId="1108"/>
    <cellStyle name="čárky 3 2 2 4 2 5" xfId="1648"/>
    <cellStyle name="čárky 3 2 2 4 2 6" xfId="748"/>
    <cellStyle name="čárky 3 2 2 4 3" xfId="493"/>
    <cellStyle name="čárky 3 2 2 4 3 2" xfId="1393"/>
    <cellStyle name="čárky 3 2 2 4 3 3" xfId="1933"/>
    <cellStyle name="čárky 3 2 2 4 3 4" xfId="853"/>
    <cellStyle name="čárky 3 2 2 4 4" xfId="283"/>
    <cellStyle name="čárky 3 2 2 4 4 2" xfId="1723"/>
    <cellStyle name="čárky 3 2 2 4 4 3" xfId="1183"/>
    <cellStyle name="čárky 3 2 2 4 5" xfId="1033"/>
    <cellStyle name="čárky 3 2 2 4 6" xfId="1573"/>
    <cellStyle name="čárky 3 2 2 4 7" xfId="643"/>
    <cellStyle name="čárky 3 2 2 5" xfId="79"/>
    <cellStyle name="čárky 3 2 2 5 2" xfId="443"/>
    <cellStyle name="čárky 3 2 2 5 2 2" xfId="1343"/>
    <cellStyle name="čárky 3 2 2 5 2 3" xfId="1883"/>
    <cellStyle name="čárky 3 2 2 5 2 4" xfId="803"/>
    <cellStyle name="čárky 3 2 2 5 3" xfId="338"/>
    <cellStyle name="čárky 3 2 2 5 3 2" xfId="1778"/>
    <cellStyle name="čárky 3 2 2 5 3 3" xfId="1238"/>
    <cellStyle name="čárky 3 2 2 5 4" xfId="983"/>
    <cellStyle name="čárky 3 2 2 5 5" xfId="1523"/>
    <cellStyle name="čárky 3 2 2 5 6" xfId="698"/>
    <cellStyle name="čárky 3 2 2 6" xfId="163"/>
    <cellStyle name="čárky 3 2 2 6 2" xfId="523"/>
    <cellStyle name="čárky 3 2 2 6 2 2" xfId="1423"/>
    <cellStyle name="čárky 3 2 2 6 2 3" xfId="1963"/>
    <cellStyle name="čárky 3 2 2 6 2 4" xfId="883"/>
    <cellStyle name="čárky 3 2 2 6 3" xfId="313"/>
    <cellStyle name="čárky 3 2 2 6 3 2" xfId="1753"/>
    <cellStyle name="čárky 3 2 2 6 3 3" xfId="1213"/>
    <cellStyle name="čárky 3 2 2 6 4" xfId="1063"/>
    <cellStyle name="čárky 3 2 2 6 5" xfId="1603"/>
    <cellStyle name="čárky 3 2 2 6 6" xfId="673"/>
    <cellStyle name="čárky 3 2 2 7" xfId="418"/>
    <cellStyle name="čárky 3 2 2 7 2" xfId="1318"/>
    <cellStyle name="čárky 3 2 2 7 3" xfId="1858"/>
    <cellStyle name="čárky 3 2 2 7 4" xfId="778"/>
    <cellStyle name="čárky 3 2 2 8" xfId="233"/>
    <cellStyle name="čárky 3 2 2 8 2" xfId="1673"/>
    <cellStyle name="čárky 3 2 2 8 3" xfId="1133"/>
    <cellStyle name="čárky 3 2 2 9" xfId="958"/>
    <cellStyle name="čárky 3 2 3" xfId="22"/>
    <cellStyle name="čárky 3 2 3 2" xfId="128"/>
    <cellStyle name="čárky 3 2 3 2 2" xfId="203"/>
    <cellStyle name="čárky 3 2 3 2 2 2" xfId="563"/>
    <cellStyle name="čárky 3 2 3 2 2 2 2" xfId="1463"/>
    <cellStyle name="čárky 3 2 3 2 2 2 3" xfId="2003"/>
    <cellStyle name="čárky 3 2 3 2 2 2 4" xfId="923"/>
    <cellStyle name="čárky 3 2 3 2 2 3" xfId="383"/>
    <cellStyle name="čárky 3 2 3 2 2 3 2" xfId="1823"/>
    <cellStyle name="čárky 3 2 3 2 2 3 3" xfId="1283"/>
    <cellStyle name="čárky 3 2 3 2 2 4" xfId="1103"/>
    <cellStyle name="čárky 3 2 3 2 2 5" xfId="1643"/>
    <cellStyle name="čárky 3 2 3 2 2 6" xfId="743"/>
    <cellStyle name="čárky 3 2 3 2 3" xfId="488"/>
    <cellStyle name="čárky 3 2 3 2 3 2" xfId="1388"/>
    <cellStyle name="čárky 3 2 3 2 3 3" xfId="1928"/>
    <cellStyle name="čárky 3 2 3 2 3 4" xfId="848"/>
    <cellStyle name="čárky 3 2 3 2 4" xfId="278"/>
    <cellStyle name="čárky 3 2 3 2 4 2" xfId="1718"/>
    <cellStyle name="čárky 3 2 3 2 4 3" xfId="1178"/>
    <cellStyle name="čárky 3 2 3 2 5" xfId="1028"/>
    <cellStyle name="čárky 3 2 3 2 6" xfId="1568"/>
    <cellStyle name="čárky 3 2 3 2 7" xfId="638"/>
    <cellStyle name="čárky 3 2 3 3" xfId="96"/>
    <cellStyle name="čárky 3 2 3 3 2" xfId="458"/>
    <cellStyle name="čárky 3 2 3 3 2 2" xfId="1358"/>
    <cellStyle name="čárky 3 2 3 3 2 3" xfId="1898"/>
    <cellStyle name="čárky 3 2 3 3 2 4" xfId="818"/>
    <cellStyle name="čárky 3 2 3 3 3" xfId="353"/>
    <cellStyle name="čárky 3 2 3 3 3 2" xfId="1793"/>
    <cellStyle name="čárky 3 2 3 3 3 3" xfId="1253"/>
    <cellStyle name="čárky 3 2 3 3 4" xfId="998"/>
    <cellStyle name="čárky 3 2 3 3 5" xfId="1538"/>
    <cellStyle name="čárky 3 2 3 3 6" xfId="713"/>
    <cellStyle name="čárky 3 2 3 4" xfId="158"/>
    <cellStyle name="čárky 3 2 3 4 2" xfId="518"/>
    <cellStyle name="čárky 3 2 3 4 2 2" xfId="1418"/>
    <cellStyle name="čárky 3 2 3 4 2 3" xfId="1958"/>
    <cellStyle name="čárky 3 2 3 4 2 4" xfId="878"/>
    <cellStyle name="čárky 3 2 3 4 3" xfId="308"/>
    <cellStyle name="čárky 3 2 3 4 3 2" xfId="1748"/>
    <cellStyle name="čárky 3 2 3 4 3 3" xfId="1208"/>
    <cellStyle name="čárky 3 2 3 4 4" xfId="1058"/>
    <cellStyle name="čárky 3 2 3 4 5" xfId="1598"/>
    <cellStyle name="čárky 3 2 3 4 6" xfId="668"/>
    <cellStyle name="čárky 3 2 3 5" xfId="413"/>
    <cellStyle name="čárky 3 2 3 5 2" xfId="1313"/>
    <cellStyle name="čárky 3 2 3 5 3" xfId="1853"/>
    <cellStyle name="čárky 3 2 3 5 4" xfId="773"/>
    <cellStyle name="čárky 3 2 3 6" xfId="248"/>
    <cellStyle name="čárky 3 2 3 6 2" xfId="1688"/>
    <cellStyle name="čárky 3 2 3 6 3" xfId="1148"/>
    <cellStyle name="čárky 3 2 3 7" xfId="953"/>
    <cellStyle name="čárky 3 2 3 8" xfId="1493"/>
    <cellStyle name="čárky 3 2 3 9" xfId="608"/>
    <cellStyle name="čárky 3 2 4" xfId="36"/>
    <cellStyle name="čárky 3 2 4 2" xfId="138"/>
    <cellStyle name="čárky 3 2 4 2 2" xfId="213"/>
    <cellStyle name="čárky 3 2 4 2 2 2" xfId="573"/>
    <cellStyle name="čárky 3 2 4 2 2 2 2" xfId="1473"/>
    <cellStyle name="čárky 3 2 4 2 2 2 3" xfId="2013"/>
    <cellStyle name="čárky 3 2 4 2 2 2 4" xfId="933"/>
    <cellStyle name="čárky 3 2 4 2 2 3" xfId="393"/>
    <cellStyle name="čárky 3 2 4 2 2 3 2" xfId="1833"/>
    <cellStyle name="čárky 3 2 4 2 2 3 3" xfId="1293"/>
    <cellStyle name="čárky 3 2 4 2 2 4" xfId="1113"/>
    <cellStyle name="čárky 3 2 4 2 2 5" xfId="1653"/>
    <cellStyle name="čárky 3 2 4 2 2 6" xfId="753"/>
    <cellStyle name="čárky 3 2 4 2 3" xfId="498"/>
    <cellStyle name="čárky 3 2 4 2 3 2" xfId="1398"/>
    <cellStyle name="čárky 3 2 4 2 3 3" xfId="1938"/>
    <cellStyle name="čárky 3 2 4 2 3 4" xfId="858"/>
    <cellStyle name="čárky 3 2 4 2 4" xfId="288"/>
    <cellStyle name="čárky 3 2 4 2 4 2" xfId="1728"/>
    <cellStyle name="čárky 3 2 4 2 4 3" xfId="1188"/>
    <cellStyle name="čárky 3 2 4 2 5" xfId="1038"/>
    <cellStyle name="čárky 3 2 4 2 6" xfId="1578"/>
    <cellStyle name="čárky 3 2 4 2 7" xfId="648"/>
    <cellStyle name="čárky 3 2 4 3" xfId="106"/>
    <cellStyle name="čárky 3 2 4 3 2" xfId="468"/>
    <cellStyle name="čárky 3 2 4 3 2 2" xfId="1368"/>
    <cellStyle name="čárky 3 2 4 3 2 3" xfId="1908"/>
    <cellStyle name="čárky 3 2 4 3 2 4" xfId="828"/>
    <cellStyle name="čárky 3 2 4 3 3" xfId="363"/>
    <cellStyle name="čárky 3 2 4 3 3 2" xfId="1803"/>
    <cellStyle name="čárky 3 2 4 3 3 3" xfId="1263"/>
    <cellStyle name="čárky 3 2 4 3 4" xfId="1008"/>
    <cellStyle name="čárky 3 2 4 3 5" xfId="1548"/>
    <cellStyle name="čárky 3 2 4 3 6" xfId="723"/>
    <cellStyle name="čárky 3 2 4 4" xfId="168"/>
    <cellStyle name="čárky 3 2 4 4 2" xfId="528"/>
    <cellStyle name="čárky 3 2 4 4 2 2" xfId="1428"/>
    <cellStyle name="čárky 3 2 4 4 2 3" xfId="1968"/>
    <cellStyle name="čárky 3 2 4 4 2 4" xfId="888"/>
    <cellStyle name="čárky 3 2 4 4 3" xfId="318"/>
    <cellStyle name="čárky 3 2 4 4 3 2" xfId="1758"/>
    <cellStyle name="čárky 3 2 4 4 3 3" xfId="1218"/>
    <cellStyle name="čárky 3 2 4 4 4" xfId="1068"/>
    <cellStyle name="čárky 3 2 4 4 5" xfId="1608"/>
    <cellStyle name="čárky 3 2 4 4 6" xfId="678"/>
    <cellStyle name="čárky 3 2 4 5" xfId="423"/>
    <cellStyle name="čárky 3 2 4 5 2" xfId="1323"/>
    <cellStyle name="čárky 3 2 4 5 3" xfId="1863"/>
    <cellStyle name="čárky 3 2 4 5 4" xfId="783"/>
    <cellStyle name="čárky 3 2 4 6" xfId="258"/>
    <cellStyle name="čárky 3 2 4 6 2" xfId="1698"/>
    <cellStyle name="čárky 3 2 4 6 3" xfId="1158"/>
    <cellStyle name="čárky 3 2 4 7" xfId="963"/>
    <cellStyle name="čárky 3 2 4 8" xfId="1503"/>
    <cellStyle name="čárky 3 2 4 9" xfId="618"/>
    <cellStyle name="čárky 3 2 5" xfId="91"/>
    <cellStyle name="čárky 3 2 5 2" xfId="183"/>
    <cellStyle name="čárky 3 2 5 2 2" xfId="543"/>
    <cellStyle name="čárky 3 2 5 2 2 2" xfId="1443"/>
    <cellStyle name="čárky 3 2 5 2 2 3" xfId="1983"/>
    <cellStyle name="čárky 3 2 5 2 2 4" xfId="903"/>
    <cellStyle name="čárky 3 2 5 2 3" xfId="348"/>
    <cellStyle name="čárky 3 2 5 2 3 2" xfId="1788"/>
    <cellStyle name="čárky 3 2 5 2 3 3" xfId="1248"/>
    <cellStyle name="čárky 3 2 5 2 4" xfId="1083"/>
    <cellStyle name="čárky 3 2 5 2 5" xfId="1623"/>
    <cellStyle name="čárky 3 2 5 2 6" xfId="708"/>
    <cellStyle name="čárky 3 2 5 3" xfId="453"/>
    <cellStyle name="čárky 3 2 5 3 2" xfId="1353"/>
    <cellStyle name="čárky 3 2 5 3 3" xfId="1893"/>
    <cellStyle name="čárky 3 2 5 3 4" xfId="813"/>
    <cellStyle name="čárky 3 2 5 4" xfId="243"/>
    <cellStyle name="čárky 3 2 5 4 2" xfId="1683"/>
    <cellStyle name="čárky 3 2 5 4 3" xfId="1143"/>
    <cellStyle name="čárky 3 2 5 5" xfId="993"/>
    <cellStyle name="čárky 3 2 5 6" xfId="1533"/>
    <cellStyle name="čárky 3 2 5 7" xfId="603"/>
    <cellStyle name="čárky 3 2 6" xfId="123"/>
    <cellStyle name="čárky 3 2 6 2" xfId="198"/>
    <cellStyle name="čárky 3 2 6 2 2" xfId="558"/>
    <cellStyle name="čárky 3 2 6 2 2 2" xfId="1458"/>
    <cellStyle name="čárky 3 2 6 2 2 3" xfId="1998"/>
    <cellStyle name="čárky 3 2 6 2 2 4" xfId="918"/>
    <cellStyle name="čárky 3 2 6 2 3" xfId="378"/>
    <cellStyle name="čárky 3 2 6 2 3 2" xfId="1818"/>
    <cellStyle name="čárky 3 2 6 2 3 3" xfId="1278"/>
    <cellStyle name="čárky 3 2 6 2 4" xfId="1098"/>
    <cellStyle name="čárky 3 2 6 2 5" xfId="1638"/>
    <cellStyle name="čárky 3 2 6 2 6" xfId="738"/>
    <cellStyle name="čárky 3 2 6 3" xfId="483"/>
    <cellStyle name="čárky 3 2 6 3 2" xfId="1383"/>
    <cellStyle name="čárky 3 2 6 3 3" xfId="1923"/>
    <cellStyle name="čárky 3 2 6 3 4" xfId="843"/>
    <cellStyle name="čárky 3 2 6 4" xfId="273"/>
    <cellStyle name="čárky 3 2 6 4 2" xfId="1713"/>
    <cellStyle name="čárky 3 2 6 4 3" xfId="1173"/>
    <cellStyle name="čárky 3 2 6 5" xfId="1023"/>
    <cellStyle name="čárky 3 2 6 6" xfId="1563"/>
    <cellStyle name="čárky 3 2 6 7" xfId="633"/>
    <cellStyle name="čárky 3 2 7" xfId="74"/>
    <cellStyle name="čárky 3 2 7 2" xfId="438"/>
    <cellStyle name="čárky 3 2 7 2 2" xfId="1338"/>
    <cellStyle name="čárky 3 2 7 2 3" xfId="1878"/>
    <cellStyle name="čárky 3 2 7 2 4" xfId="798"/>
    <cellStyle name="čárky 3 2 7 3" xfId="333"/>
    <cellStyle name="čárky 3 2 7 3 2" xfId="1773"/>
    <cellStyle name="čárky 3 2 7 3 3" xfId="1233"/>
    <cellStyle name="čárky 3 2 7 4" xfId="978"/>
    <cellStyle name="čárky 3 2 7 5" xfId="1518"/>
    <cellStyle name="čárky 3 2 7 6" xfId="693"/>
    <cellStyle name="čárky 3 2 8" xfId="153"/>
    <cellStyle name="čárky 3 2 8 2" xfId="513"/>
    <cellStyle name="čárky 3 2 8 2 2" xfId="1413"/>
    <cellStyle name="čárky 3 2 8 2 3" xfId="1953"/>
    <cellStyle name="čárky 3 2 8 2 4" xfId="873"/>
    <cellStyle name="čárky 3 2 8 3" xfId="303"/>
    <cellStyle name="čárky 3 2 8 3 2" xfId="1743"/>
    <cellStyle name="čárky 3 2 8 3 3" xfId="1203"/>
    <cellStyle name="čárky 3 2 8 4" xfId="1053"/>
    <cellStyle name="čárky 3 2 8 5" xfId="1593"/>
    <cellStyle name="čárky 3 2 8 6" xfId="663"/>
    <cellStyle name="čárky 3 2 9" xfId="408"/>
    <cellStyle name="čárky 3 2 9 2" xfId="1308"/>
    <cellStyle name="čárky 3 2 9 3" xfId="1848"/>
    <cellStyle name="čárky 3 2 9 4" xfId="768"/>
    <cellStyle name="čárky 3 3" xfId="27"/>
    <cellStyle name="čárky 3 3 10" xfId="1496"/>
    <cellStyle name="čárky 3 3 11" xfId="591"/>
    <cellStyle name="čárky 3 3 2" xfId="39"/>
    <cellStyle name="čárky 3 3 2 2" xfId="141"/>
    <cellStyle name="čárky 3 3 2 2 2" xfId="216"/>
    <cellStyle name="čárky 3 3 2 2 2 2" xfId="576"/>
    <cellStyle name="čárky 3 3 2 2 2 2 2" xfId="1476"/>
    <cellStyle name="čárky 3 3 2 2 2 2 3" xfId="2016"/>
    <cellStyle name="čárky 3 3 2 2 2 2 4" xfId="936"/>
    <cellStyle name="čárky 3 3 2 2 2 3" xfId="396"/>
    <cellStyle name="čárky 3 3 2 2 2 3 2" xfId="1836"/>
    <cellStyle name="čárky 3 3 2 2 2 3 3" xfId="1296"/>
    <cellStyle name="čárky 3 3 2 2 2 4" xfId="1116"/>
    <cellStyle name="čárky 3 3 2 2 2 5" xfId="1656"/>
    <cellStyle name="čárky 3 3 2 2 2 6" xfId="756"/>
    <cellStyle name="čárky 3 3 2 2 3" xfId="501"/>
    <cellStyle name="čárky 3 3 2 2 3 2" xfId="1401"/>
    <cellStyle name="čárky 3 3 2 2 3 3" xfId="1941"/>
    <cellStyle name="čárky 3 3 2 2 3 4" xfId="861"/>
    <cellStyle name="čárky 3 3 2 2 4" xfId="291"/>
    <cellStyle name="čárky 3 3 2 2 4 2" xfId="1731"/>
    <cellStyle name="čárky 3 3 2 2 4 3" xfId="1191"/>
    <cellStyle name="čárky 3 3 2 2 5" xfId="1041"/>
    <cellStyle name="čárky 3 3 2 2 6" xfId="1581"/>
    <cellStyle name="čárky 3 3 2 2 7" xfId="651"/>
    <cellStyle name="čárky 3 3 2 3" xfId="109"/>
    <cellStyle name="čárky 3 3 2 3 2" xfId="471"/>
    <cellStyle name="čárky 3 3 2 3 2 2" xfId="1371"/>
    <cellStyle name="čárky 3 3 2 3 2 3" xfId="1911"/>
    <cellStyle name="čárky 3 3 2 3 2 4" xfId="831"/>
    <cellStyle name="čárky 3 3 2 3 3" xfId="366"/>
    <cellStyle name="čárky 3 3 2 3 3 2" xfId="1806"/>
    <cellStyle name="čárky 3 3 2 3 3 3" xfId="1266"/>
    <cellStyle name="čárky 3 3 2 3 4" xfId="1011"/>
    <cellStyle name="čárky 3 3 2 3 5" xfId="1551"/>
    <cellStyle name="čárky 3 3 2 3 6" xfId="726"/>
    <cellStyle name="čárky 3 3 2 4" xfId="171"/>
    <cellStyle name="čárky 3 3 2 4 2" xfId="531"/>
    <cellStyle name="čárky 3 3 2 4 2 2" xfId="1431"/>
    <cellStyle name="čárky 3 3 2 4 2 3" xfId="1971"/>
    <cellStyle name="čárky 3 3 2 4 2 4" xfId="891"/>
    <cellStyle name="čárky 3 3 2 4 3" xfId="321"/>
    <cellStyle name="čárky 3 3 2 4 3 2" xfId="1761"/>
    <cellStyle name="čárky 3 3 2 4 3 3" xfId="1221"/>
    <cellStyle name="čárky 3 3 2 4 4" xfId="1071"/>
    <cellStyle name="čárky 3 3 2 4 5" xfId="1611"/>
    <cellStyle name="čárky 3 3 2 4 6" xfId="681"/>
    <cellStyle name="čárky 3 3 2 5" xfId="426"/>
    <cellStyle name="čárky 3 3 2 5 2" xfId="1326"/>
    <cellStyle name="čárky 3 3 2 5 3" xfId="1866"/>
    <cellStyle name="čárky 3 3 2 5 4" xfId="786"/>
    <cellStyle name="čárky 3 3 2 6" xfId="261"/>
    <cellStyle name="čárky 3 3 2 6 2" xfId="1701"/>
    <cellStyle name="čárky 3 3 2 6 3" xfId="1161"/>
    <cellStyle name="čárky 3 3 2 7" xfId="966"/>
    <cellStyle name="čárky 3 3 2 8" xfId="1506"/>
    <cellStyle name="čárky 3 3 2 9" xfId="621"/>
    <cellStyle name="čárky 3 3 3" xfId="99"/>
    <cellStyle name="čárky 3 3 3 2" xfId="186"/>
    <cellStyle name="čárky 3 3 3 2 2" xfId="546"/>
    <cellStyle name="čárky 3 3 3 2 2 2" xfId="1446"/>
    <cellStyle name="čárky 3 3 3 2 2 3" xfId="1986"/>
    <cellStyle name="čárky 3 3 3 2 2 4" xfId="906"/>
    <cellStyle name="čárky 3 3 3 2 3" xfId="356"/>
    <cellStyle name="čárky 3 3 3 2 3 2" xfId="1796"/>
    <cellStyle name="čárky 3 3 3 2 3 3" xfId="1256"/>
    <cellStyle name="čárky 3 3 3 2 4" xfId="1086"/>
    <cellStyle name="čárky 3 3 3 2 5" xfId="1626"/>
    <cellStyle name="čárky 3 3 3 2 6" xfId="716"/>
    <cellStyle name="čárky 3 3 3 3" xfId="461"/>
    <cellStyle name="čárky 3 3 3 3 2" xfId="1361"/>
    <cellStyle name="čárky 3 3 3 3 3" xfId="1901"/>
    <cellStyle name="čárky 3 3 3 3 4" xfId="821"/>
    <cellStyle name="čárky 3 3 3 4" xfId="251"/>
    <cellStyle name="čárky 3 3 3 4 2" xfId="1691"/>
    <cellStyle name="čárky 3 3 3 4 3" xfId="1151"/>
    <cellStyle name="čárky 3 3 3 5" xfId="1001"/>
    <cellStyle name="čárky 3 3 3 6" xfId="1541"/>
    <cellStyle name="čárky 3 3 3 7" xfId="611"/>
    <cellStyle name="čárky 3 3 4" xfId="131"/>
    <cellStyle name="čárky 3 3 4 2" xfId="206"/>
    <cellStyle name="čárky 3 3 4 2 2" xfId="566"/>
    <cellStyle name="čárky 3 3 4 2 2 2" xfId="1466"/>
    <cellStyle name="čárky 3 3 4 2 2 3" xfId="2006"/>
    <cellStyle name="čárky 3 3 4 2 2 4" xfId="926"/>
    <cellStyle name="čárky 3 3 4 2 3" xfId="386"/>
    <cellStyle name="čárky 3 3 4 2 3 2" xfId="1826"/>
    <cellStyle name="čárky 3 3 4 2 3 3" xfId="1286"/>
    <cellStyle name="čárky 3 3 4 2 4" xfId="1106"/>
    <cellStyle name="čárky 3 3 4 2 5" xfId="1646"/>
    <cellStyle name="čárky 3 3 4 2 6" xfId="746"/>
    <cellStyle name="čárky 3 3 4 3" xfId="491"/>
    <cellStyle name="čárky 3 3 4 3 2" xfId="1391"/>
    <cellStyle name="čárky 3 3 4 3 3" xfId="1931"/>
    <cellStyle name="čárky 3 3 4 3 4" xfId="851"/>
    <cellStyle name="čárky 3 3 4 4" xfId="281"/>
    <cellStyle name="čárky 3 3 4 4 2" xfId="1721"/>
    <cellStyle name="čárky 3 3 4 4 3" xfId="1181"/>
    <cellStyle name="čárky 3 3 4 5" xfId="1031"/>
    <cellStyle name="čárky 3 3 4 6" xfId="1571"/>
    <cellStyle name="čárky 3 3 4 7" xfId="641"/>
    <cellStyle name="čárky 3 3 5" xfId="77"/>
    <cellStyle name="čárky 3 3 5 2" xfId="441"/>
    <cellStyle name="čárky 3 3 5 2 2" xfId="1341"/>
    <cellStyle name="čárky 3 3 5 2 3" xfId="1881"/>
    <cellStyle name="čárky 3 3 5 2 4" xfId="801"/>
    <cellStyle name="čárky 3 3 5 3" xfId="336"/>
    <cellStyle name="čárky 3 3 5 3 2" xfId="1776"/>
    <cellStyle name="čárky 3 3 5 3 3" xfId="1236"/>
    <cellStyle name="čárky 3 3 5 4" xfId="981"/>
    <cellStyle name="čárky 3 3 5 5" xfId="1521"/>
    <cellStyle name="čárky 3 3 5 6" xfId="696"/>
    <cellStyle name="čárky 3 3 6" xfId="161"/>
    <cellStyle name="čárky 3 3 6 2" xfId="521"/>
    <cellStyle name="čárky 3 3 6 2 2" xfId="1421"/>
    <cellStyle name="čárky 3 3 6 2 3" xfId="1961"/>
    <cellStyle name="čárky 3 3 6 2 4" xfId="881"/>
    <cellStyle name="čárky 3 3 6 3" xfId="311"/>
    <cellStyle name="čárky 3 3 6 3 2" xfId="1751"/>
    <cellStyle name="čárky 3 3 6 3 3" xfId="1211"/>
    <cellStyle name="čárky 3 3 6 4" xfId="1061"/>
    <cellStyle name="čárky 3 3 6 5" xfId="1601"/>
    <cellStyle name="čárky 3 3 6 6" xfId="671"/>
    <cellStyle name="čárky 3 3 7" xfId="416"/>
    <cellStyle name="čárky 3 3 7 2" xfId="1316"/>
    <cellStyle name="čárky 3 3 7 3" xfId="1856"/>
    <cellStyle name="čárky 3 3 7 4" xfId="776"/>
    <cellStyle name="čárky 3 3 8" xfId="231"/>
    <cellStyle name="čárky 3 3 8 2" xfId="1671"/>
    <cellStyle name="čárky 3 3 8 3" xfId="1131"/>
    <cellStyle name="čárky 3 3 9" xfId="956"/>
    <cellStyle name="čárky 3 4" xfId="19"/>
    <cellStyle name="čárky 3 4 2" xfId="126"/>
    <cellStyle name="čárky 3 4 2 2" xfId="201"/>
    <cellStyle name="čárky 3 4 2 2 2" xfId="561"/>
    <cellStyle name="čárky 3 4 2 2 2 2" xfId="1461"/>
    <cellStyle name="čárky 3 4 2 2 2 3" xfId="2001"/>
    <cellStyle name="čárky 3 4 2 2 2 4" xfId="921"/>
    <cellStyle name="čárky 3 4 2 2 3" xfId="381"/>
    <cellStyle name="čárky 3 4 2 2 3 2" xfId="1821"/>
    <cellStyle name="čárky 3 4 2 2 3 3" xfId="1281"/>
    <cellStyle name="čárky 3 4 2 2 4" xfId="1101"/>
    <cellStyle name="čárky 3 4 2 2 5" xfId="1641"/>
    <cellStyle name="čárky 3 4 2 2 6" xfId="741"/>
    <cellStyle name="čárky 3 4 2 3" xfId="486"/>
    <cellStyle name="čárky 3 4 2 3 2" xfId="1386"/>
    <cellStyle name="čárky 3 4 2 3 3" xfId="1926"/>
    <cellStyle name="čárky 3 4 2 3 4" xfId="846"/>
    <cellStyle name="čárky 3 4 2 4" xfId="276"/>
    <cellStyle name="čárky 3 4 2 4 2" xfId="1716"/>
    <cellStyle name="čárky 3 4 2 4 3" xfId="1176"/>
    <cellStyle name="čárky 3 4 2 5" xfId="1026"/>
    <cellStyle name="čárky 3 4 2 6" xfId="1566"/>
    <cellStyle name="čárky 3 4 2 7" xfId="636"/>
    <cellStyle name="čárky 3 4 3" xfId="94"/>
    <cellStyle name="čárky 3 4 3 2" xfId="456"/>
    <cellStyle name="čárky 3 4 3 2 2" xfId="1356"/>
    <cellStyle name="čárky 3 4 3 2 3" xfId="1896"/>
    <cellStyle name="čárky 3 4 3 2 4" xfId="816"/>
    <cellStyle name="čárky 3 4 3 3" xfId="351"/>
    <cellStyle name="čárky 3 4 3 3 2" xfId="1791"/>
    <cellStyle name="čárky 3 4 3 3 3" xfId="1251"/>
    <cellStyle name="čárky 3 4 3 4" xfId="996"/>
    <cellStyle name="čárky 3 4 3 5" xfId="1536"/>
    <cellStyle name="čárky 3 4 3 6" xfId="711"/>
    <cellStyle name="čárky 3 4 4" xfId="156"/>
    <cellStyle name="čárky 3 4 4 2" xfId="516"/>
    <cellStyle name="čárky 3 4 4 2 2" xfId="1416"/>
    <cellStyle name="čárky 3 4 4 2 3" xfId="1956"/>
    <cellStyle name="čárky 3 4 4 2 4" xfId="876"/>
    <cellStyle name="čárky 3 4 4 3" xfId="306"/>
    <cellStyle name="čárky 3 4 4 3 2" xfId="1746"/>
    <cellStyle name="čárky 3 4 4 3 3" xfId="1206"/>
    <cellStyle name="čárky 3 4 4 4" xfId="1056"/>
    <cellStyle name="čárky 3 4 4 5" xfId="1596"/>
    <cellStyle name="čárky 3 4 4 6" xfId="666"/>
    <cellStyle name="čárky 3 4 5" xfId="411"/>
    <cellStyle name="čárky 3 4 5 2" xfId="1311"/>
    <cellStyle name="čárky 3 4 5 3" xfId="1851"/>
    <cellStyle name="čárky 3 4 5 4" xfId="771"/>
    <cellStyle name="čárky 3 4 6" xfId="246"/>
    <cellStyle name="čárky 3 4 6 2" xfId="1686"/>
    <cellStyle name="čárky 3 4 6 3" xfId="1146"/>
    <cellStyle name="čárky 3 4 7" xfId="951"/>
    <cellStyle name="čárky 3 4 8" xfId="1491"/>
    <cellStyle name="čárky 3 4 9" xfId="606"/>
    <cellStyle name="čárky 3 5" xfId="34"/>
    <cellStyle name="čárky 3 5 2" xfId="136"/>
    <cellStyle name="čárky 3 5 2 2" xfId="211"/>
    <cellStyle name="čárky 3 5 2 2 2" xfId="571"/>
    <cellStyle name="čárky 3 5 2 2 2 2" xfId="1471"/>
    <cellStyle name="čárky 3 5 2 2 2 3" xfId="2011"/>
    <cellStyle name="čárky 3 5 2 2 2 4" xfId="931"/>
    <cellStyle name="čárky 3 5 2 2 3" xfId="391"/>
    <cellStyle name="čárky 3 5 2 2 3 2" xfId="1831"/>
    <cellStyle name="čárky 3 5 2 2 3 3" xfId="1291"/>
    <cellStyle name="čárky 3 5 2 2 4" xfId="1111"/>
    <cellStyle name="čárky 3 5 2 2 5" xfId="1651"/>
    <cellStyle name="čárky 3 5 2 2 6" xfId="751"/>
    <cellStyle name="čárky 3 5 2 3" xfId="496"/>
    <cellStyle name="čárky 3 5 2 3 2" xfId="1396"/>
    <cellStyle name="čárky 3 5 2 3 3" xfId="1936"/>
    <cellStyle name="čárky 3 5 2 3 4" xfId="856"/>
    <cellStyle name="čárky 3 5 2 4" xfId="286"/>
    <cellStyle name="čárky 3 5 2 4 2" xfId="1726"/>
    <cellStyle name="čárky 3 5 2 4 3" xfId="1186"/>
    <cellStyle name="čárky 3 5 2 5" xfId="1036"/>
    <cellStyle name="čárky 3 5 2 6" xfId="1576"/>
    <cellStyle name="čárky 3 5 2 7" xfId="646"/>
    <cellStyle name="čárky 3 5 3" xfId="104"/>
    <cellStyle name="čárky 3 5 3 2" xfId="466"/>
    <cellStyle name="čárky 3 5 3 2 2" xfId="1366"/>
    <cellStyle name="čárky 3 5 3 2 3" xfId="1906"/>
    <cellStyle name="čárky 3 5 3 2 4" xfId="826"/>
    <cellStyle name="čárky 3 5 3 3" xfId="361"/>
    <cellStyle name="čárky 3 5 3 3 2" xfId="1801"/>
    <cellStyle name="čárky 3 5 3 3 3" xfId="1261"/>
    <cellStyle name="čárky 3 5 3 4" xfId="1006"/>
    <cellStyle name="čárky 3 5 3 5" xfId="1546"/>
    <cellStyle name="čárky 3 5 3 6" xfId="721"/>
    <cellStyle name="čárky 3 5 4" xfId="166"/>
    <cellStyle name="čárky 3 5 4 2" xfId="526"/>
    <cellStyle name="čárky 3 5 4 2 2" xfId="1426"/>
    <cellStyle name="čárky 3 5 4 2 3" xfId="1966"/>
    <cellStyle name="čárky 3 5 4 2 4" xfId="886"/>
    <cellStyle name="čárky 3 5 4 3" xfId="316"/>
    <cellStyle name="čárky 3 5 4 3 2" xfId="1756"/>
    <cellStyle name="čárky 3 5 4 3 3" xfId="1216"/>
    <cellStyle name="čárky 3 5 4 4" xfId="1066"/>
    <cellStyle name="čárky 3 5 4 5" xfId="1606"/>
    <cellStyle name="čárky 3 5 4 6" xfId="676"/>
    <cellStyle name="čárky 3 5 5" xfId="421"/>
    <cellStyle name="čárky 3 5 5 2" xfId="1321"/>
    <cellStyle name="čárky 3 5 5 3" xfId="1861"/>
    <cellStyle name="čárky 3 5 5 4" xfId="781"/>
    <cellStyle name="čárky 3 5 6" xfId="256"/>
    <cellStyle name="čárky 3 5 6 2" xfId="1696"/>
    <cellStyle name="čárky 3 5 6 3" xfId="1156"/>
    <cellStyle name="čárky 3 5 7" xfId="961"/>
    <cellStyle name="čárky 3 5 8" xfId="1501"/>
    <cellStyle name="čárky 3 5 9" xfId="616"/>
    <cellStyle name="čárky 3 6" xfId="89"/>
    <cellStyle name="čárky 3 6 2" xfId="181"/>
    <cellStyle name="čárky 3 6 2 2" xfId="541"/>
    <cellStyle name="čárky 3 6 2 2 2" xfId="1441"/>
    <cellStyle name="čárky 3 6 2 2 3" xfId="1981"/>
    <cellStyle name="čárky 3 6 2 2 4" xfId="901"/>
    <cellStyle name="čárky 3 6 2 3" xfId="346"/>
    <cellStyle name="čárky 3 6 2 3 2" xfId="1786"/>
    <cellStyle name="čárky 3 6 2 3 3" xfId="1246"/>
    <cellStyle name="čárky 3 6 2 4" xfId="1081"/>
    <cellStyle name="čárky 3 6 2 5" xfId="1621"/>
    <cellStyle name="čárky 3 6 2 6" xfId="706"/>
    <cellStyle name="čárky 3 6 3" xfId="451"/>
    <cellStyle name="čárky 3 6 3 2" xfId="1351"/>
    <cellStyle name="čárky 3 6 3 3" xfId="1891"/>
    <cellStyle name="čárky 3 6 3 4" xfId="811"/>
    <cellStyle name="čárky 3 6 4" xfId="241"/>
    <cellStyle name="čárky 3 6 4 2" xfId="1681"/>
    <cellStyle name="čárky 3 6 4 3" xfId="1141"/>
    <cellStyle name="čárky 3 6 5" xfId="991"/>
    <cellStyle name="čárky 3 6 6" xfId="1531"/>
    <cellStyle name="čárky 3 6 7" xfId="601"/>
    <cellStyle name="čárky 3 7" xfId="121"/>
    <cellStyle name="čárky 3 7 2" xfId="196"/>
    <cellStyle name="čárky 3 7 2 2" xfId="556"/>
    <cellStyle name="čárky 3 7 2 2 2" xfId="1456"/>
    <cellStyle name="čárky 3 7 2 2 3" xfId="1996"/>
    <cellStyle name="čárky 3 7 2 2 4" xfId="916"/>
    <cellStyle name="čárky 3 7 2 3" xfId="376"/>
    <cellStyle name="čárky 3 7 2 3 2" xfId="1816"/>
    <cellStyle name="čárky 3 7 2 3 3" xfId="1276"/>
    <cellStyle name="čárky 3 7 2 4" xfId="1096"/>
    <cellStyle name="čárky 3 7 2 5" xfId="1636"/>
    <cellStyle name="čárky 3 7 2 6" xfId="736"/>
    <cellStyle name="čárky 3 7 3" xfId="481"/>
    <cellStyle name="čárky 3 7 3 2" xfId="1381"/>
    <cellStyle name="čárky 3 7 3 3" xfId="1921"/>
    <cellStyle name="čárky 3 7 3 4" xfId="841"/>
    <cellStyle name="čárky 3 7 4" xfId="271"/>
    <cellStyle name="čárky 3 7 4 2" xfId="1711"/>
    <cellStyle name="čárky 3 7 4 3" xfId="1171"/>
    <cellStyle name="čárky 3 7 5" xfId="1021"/>
    <cellStyle name="čárky 3 7 6" xfId="1561"/>
    <cellStyle name="čárky 3 7 7" xfId="631"/>
    <cellStyle name="čárky 3 8" xfId="72"/>
    <cellStyle name="čárky 3 8 2" xfId="436"/>
    <cellStyle name="čárky 3 8 2 2" xfId="1336"/>
    <cellStyle name="čárky 3 8 2 3" xfId="1876"/>
    <cellStyle name="čárky 3 8 2 4" xfId="796"/>
    <cellStyle name="čárky 3 8 3" xfId="331"/>
    <cellStyle name="čárky 3 8 3 2" xfId="1771"/>
    <cellStyle name="čárky 3 8 3 3" xfId="1231"/>
    <cellStyle name="čárky 3 8 4" xfId="976"/>
    <cellStyle name="čárky 3 8 5" xfId="1516"/>
    <cellStyle name="čárky 3 8 6" xfId="691"/>
    <cellStyle name="čárky 3 9" xfId="151"/>
    <cellStyle name="čárky 3 9 2" xfId="511"/>
    <cellStyle name="čárky 3 9 2 2" xfId="1411"/>
    <cellStyle name="čárky 3 9 2 3" xfId="1951"/>
    <cellStyle name="čárky 3 9 2 4" xfId="871"/>
    <cellStyle name="čárky 3 9 3" xfId="301"/>
    <cellStyle name="čárky 3 9 3 2" xfId="1741"/>
    <cellStyle name="čárky 3 9 3 3" xfId="1201"/>
    <cellStyle name="čárky 3 9 4" xfId="1051"/>
    <cellStyle name="čárky 3 9 5" xfId="1591"/>
    <cellStyle name="čárky 3 9 6" xfId="661"/>
    <cellStyle name="čárky 4" xfId="3"/>
    <cellStyle name="čárky 4 10" xfId="224"/>
    <cellStyle name="čárky 4 10 2" xfId="1664"/>
    <cellStyle name="čárky 4 10 3" xfId="1124"/>
    <cellStyle name="čárky 4 11" xfId="944"/>
    <cellStyle name="čárky 4 12" xfId="1484"/>
    <cellStyle name="čárky 4 13" xfId="584"/>
    <cellStyle name="čárky 4 2" xfId="25"/>
    <cellStyle name="čárky 4 2 10" xfId="1494"/>
    <cellStyle name="čárky 4 2 11" xfId="589"/>
    <cellStyle name="čárky 4 2 2" xfId="37"/>
    <cellStyle name="čárky 4 2 2 2" xfId="139"/>
    <cellStyle name="čárky 4 2 2 2 2" xfId="214"/>
    <cellStyle name="čárky 4 2 2 2 2 2" xfId="574"/>
    <cellStyle name="čárky 4 2 2 2 2 2 2" xfId="1474"/>
    <cellStyle name="čárky 4 2 2 2 2 2 3" xfId="2014"/>
    <cellStyle name="čárky 4 2 2 2 2 2 4" xfId="934"/>
    <cellStyle name="čárky 4 2 2 2 2 3" xfId="394"/>
    <cellStyle name="čárky 4 2 2 2 2 3 2" xfId="1834"/>
    <cellStyle name="čárky 4 2 2 2 2 3 3" xfId="1294"/>
    <cellStyle name="čárky 4 2 2 2 2 4" xfId="1114"/>
    <cellStyle name="čárky 4 2 2 2 2 5" xfId="1654"/>
    <cellStyle name="čárky 4 2 2 2 2 6" xfId="754"/>
    <cellStyle name="čárky 4 2 2 2 3" xfId="499"/>
    <cellStyle name="čárky 4 2 2 2 3 2" xfId="1399"/>
    <cellStyle name="čárky 4 2 2 2 3 3" xfId="1939"/>
    <cellStyle name="čárky 4 2 2 2 3 4" xfId="859"/>
    <cellStyle name="čárky 4 2 2 2 4" xfId="289"/>
    <cellStyle name="čárky 4 2 2 2 4 2" xfId="1729"/>
    <cellStyle name="čárky 4 2 2 2 4 3" xfId="1189"/>
    <cellStyle name="čárky 4 2 2 2 5" xfId="1039"/>
    <cellStyle name="čárky 4 2 2 2 6" xfId="1579"/>
    <cellStyle name="čárky 4 2 2 2 7" xfId="649"/>
    <cellStyle name="čárky 4 2 2 3" xfId="107"/>
    <cellStyle name="čárky 4 2 2 3 2" xfId="469"/>
    <cellStyle name="čárky 4 2 2 3 2 2" xfId="1369"/>
    <cellStyle name="čárky 4 2 2 3 2 3" xfId="1909"/>
    <cellStyle name="čárky 4 2 2 3 2 4" xfId="829"/>
    <cellStyle name="čárky 4 2 2 3 3" xfId="364"/>
    <cellStyle name="čárky 4 2 2 3 3 2" xfId="1804"/>
    <cellStyle name="čárky 4 2 2 3 3 3" xfId="1264"/>
    <cellStyle name="čárky 4 2 2 3 4" xfId="1009"/>
    <cellStyle name="čárky 4 2 2 3 5" xfId="1549"/>
    <cellStyle name="čárky 4 2 2 3 6" xfId="724"/>
    <cellStyle name="čárky 4 2 2 4" xfId="169"/>
    <cellStyle name="čárky 4 2 2 4 2" xfId="529"/>
    <cellStyle name="čárky 4 2 2 4 2 2" xfId="1429"/>
    <cellStyle name="čárky 4 2 2 4 2 3" xfId="1969"/>
    <cellStyle name="čárky 4 2 2 4 2 4" xfId="889"/>
    <cellStyle name="čárky 4 2 2 4 3" xfId="319"/>
    <cellStyle name="čárky 4 2 2 4 3 2" xfId="1759"/>
    <cellStyle name="čárky 4 2 2 4 3 3" xfId="1219"/>
    <cellStyle name="čárky 4 2 2 4 4" xfId="1069"/>
    <cellStyle name="čárky 4 2 2 4 5" xfId="1609"/>
    <cellStyle name="čárky 4 2 2 4 6" xfId="679"/>
    <cellStyle name="čárky 4 2 2 5" xfId="424"/>
    <cellStyle name="čárky 4 2 2 5 2" xfId="1324"/>
    <cellStyle name="čárky 4 2 2 5 3" xfId="1864"/>
    <cellStyle name="čárky 4 2 2 5 4" xfId="784"/>
    <cellStyle name="čárky 4 2 2 6" xfId="259"/>
    <cellStyle name="čárky 4 2 2 6 2" xfId="1699"/>
    <cellStyle name="čárky 4 2 2 6 3" xfId="1159"/>
    <cellStyle name="čárky 4 2 2 7" xfId="964"/>
    <cellStyle name="čárky 4 2 2 8" xfId="1504"/>
    <cellStyle name="čárky 4 2 2 9" xfId="619"/>
    <cellStyle name="čárky 4 2 3" xfId="97"/>
    <cellStyle name="čárky 4 2 3 2" xfId="184"/>
    <cellStyle name="čárky 4 2 3 2 2" xfId="544"/>
    <cellStyle name="čárky 4 2 3 2 2 2" xfId="1444"/>
    <cellStyle name="čárky 4 2 3 2 2 3" xfId="1984"/>
    <cellStyle name="čárky 4 2 3 2 2 4" xfId="904"/>
    <cellStyle name="čárky 4 2 3 2 3" xfId="354"/>
    <cellStyle name="čárky 4 2 3 2 3 2" xfId="1794"/>
    <cellStyle name="čárky 4 2 3 2 3 3" xfId="1254"/>
    <cellStyle name="čárky 4 2 3 2 4" xfId="1084"/>
    <cellStyle name="čárky 4 2 3 2 5" xfId="1624"/>
    <cellStyle name="čárky 4 2 3 2 6" xfId="714"/>
    <cellStyle name="čárky 4 2 3 3" xfId="459"/>
    <cellStyle name="čárky 4 2 3 3 2" xfId="1359"/>
    <cellStyle name="čárky 4 2 3 3 3" xfId="1899"/>
    <cellStyle name="čárky 4 2 3 3 4" xfId="819"/>
    <cellStyle name="čárky 4 2 3 4" xfId="249"/>
    <cellStyle name="čárky 4 2 3 4 2" xfId="1689"/>
    <cellStyle name="čárky 4 2 3 4 3" xfId="1149"/>
    <cellStyle name="čárky 4 2 3 5" xfId="999"/>
    <cellStyle name="čárky 4 2 3 6" xfId="1539"/>
    <cellStyle name="čárky 4 2 3 7" xfId="609"/>
    <cellStyle name="čárky 4 2 4" xfId="129"/>
    <cellStyle name="čárky 4 2 4 2" xfId="204"/>
    <cellStyle name="čárky 4 2 4 2 2" xfId="564"/>
    <cellStyle name="čárky 4 2 4 2 2 2" xfId="1464"/>
    <cellStyle name="čárky 4 2 4 2 2 3" xfId="2004"/>
    <cellStyle name="čárky 4 2 4 2 2 4" xfId="924"/>
    <cellStyle name="čárky 4 2 4 2 3" xfId="384"/>
    <cellStyle name="čárky 4 2 4 2 3 2" xfId="1824"/>
    <cellStyle name="čárky 4 2 4 2 3 3" xfId="1284"/>
    <cellStyle name="čárky 4 2 4 2 4" xfId="1104"/>
    <cellStyle name="čárky 4 2 4 2 5" xfId="1644"/>
    <cellStyle name="čárky 4 2 4 2 6" xfId="744"/>
    <cellStyle name="čárky 4 2 4 3" xfId="489"/>
    <cellStyle name="čárky 4 2 4 3 2" xfId="1389"/>
    <cellStyle name="čárky 4 2 4 3 3" xfId="1929"/>
    <cellStyle name="čárky 4 2 4 3 4" xfId="849"/>
    <cellStyle name="čárky 4 2 4 4" xfId="279"/>
    <cellStyle name="čárky 4 2 4 4 2" xfId="1719"/>
    <cellStyle name="čárky 4 2 4 4 3" xfId="1179"/>
    <cellStyle name="čárky 4 2 4 5" xfId="1029"/>
    <cellStyle name="čárky 4 2 4 6" xfId="1569"/>
    <cellStyle name="čárky 4 2 4 7" xfId="639"/>
    <cellStyle name="čárky 4 2 5" xfId="75"/>
    <cellStyle name="čárky 4 2 5 2" xfId="439"/>
    <cellStyle name="čárky 4 2 5 2 2" xfId="1339"/>
    <cellStyle name="čárky 4 2 5 2 3" xfId="1879"/>
    <cellStyle name="čárky 4 2 5 2 4" xfId="799"/>
    <cellStyle name="čárky 4 2 5 3" xfId="334"/>
    <cellStyle name="čárky 4 2 5 3 2" xfId="1774"/>
    <cellStyle name="čárky 4 2 5 3 3" xfId="1234"/>
    <cellStyle name="čárky 4 2 5 4" xfId="979"/>
    <cellStyle name="čárky 4 2 5 5" xfId="1519"/>
    <cellStyle name="čárky 4 2 5 6" xfId="694"/>
    <cellStyle name="čárky 4 2 6" xfId="159"/>
    <cellStyle name="čárky 4 2 6 2" xfId="519"/>
    <cellStyle name="čárky 4 2 6 2 2" xfId="1419"/>
    <cellStyle name="čárky 4 2 6 2 3" xfId="1959"/>
    <cellStyle name="čárky 4 2 6 2 4" xfId="879"/>
    <cellStyle name="čárky 4 2 6 3" xfId="309"/>
    <cellStyle name="čárky 4 2 6 3 2" xfId="1749"/>
    <cellStyle name="čárky 4 2 6 3 3" xfId="1209"/>
    <cellStyle name="čárky 4 2 6 4" xfId="1059"/>
    <cellStyle name="čárky 4 2 6 5" xfId="1599"/>
    <cellStyle name="čárky 4 2 6 6" xfId="669"/>
    <cellStyle name="čárky 4 2 7" xfId="414"/>
    <cellStyle name="čárky 4 2 7 2" xfId="1314"/>
    <cellStyle name="čárky 4 2 7 3" xfId="1854"/>
    <cellStyle name="čárky 4 2 7 4" xfId="774"/>
    <cellStyle name="čárky 4 2 8" xfId="229"/>
    <cellStyle name="čárky 4 2 8 2" xfId="1669"/>
    <cellStyle name="čárky 4 2 8 3" xfId="1129"/>
    <cellStyle name="čárky 4 2 9" xfId="954"/>
    <cellStyle name="čárky 4 3" xfId="17"/>
    <cellStyle name="čárky 4 3 2" xfId="124"/>
    <cellStyle name="čárky 4 3 2 2" xfId="199"/>
    <cellStyle name="čárky 4 3 2 2 2" xfId="559"/>
    <cellStyle name="čárky 4 3 2 2 2 2" xfId="1459"/>
    <cellStyle name="čárky 4 3 2 2 2 3" xfId="1999"/>
    <cellStyle name="čárky 4 3 2 2 2 4" xfId="919"/>
    <cellStyle name="čárky 4 3 2 2 3" xfId="379"/>
    <cellStyle name="čárky 4 3 2 2 3 2" xfId="1819"/>
    <cellStyle name="čárky 4 3 2 2 3 3" xfId="1279"/>
    <cellStyle name="čárky 4 3 2 2 4" xfId="1099"/>
    <cellStyle name="čárky 4 3 2 2 5" xfId="1639"/>
    <cellStyle name="čárky 4 3 2 2 6" xfId="739"/>
    <cellStyle name="čárky 4 3 2 3" xfId="484"/>
    <cellStyle name="čárky 4 3 2 3 2" xfId="1384"/>
    <cellStyle name="čárky 4 3 2 3 3" xfId="1924"/>
    <cellStyle name="čárky 4 3 2 3 4" xfId="844"/>
    <cellStyle name="čárky 4 3 2 4" xfId="274"/>
    <cellStyle name="čárky 4 3 2 4 2" xfId="1714"/>
    <cellStyle name="čárky 4 3 2 4 3" xfId="1174"/>
    <cellStyle name="čárky 4 3 2 5" xfId="1024"/>
    <cellStyle name="čárky 4 3 2 6" xfId="1564"/>
    <cellStyle name="čárky 4 3 2 7" xfId="634"/>
    <cellStyle name="čárky 4 3 3" xfId="92"/>
    <cellStyle name="čárky 4 3 3 2" xfId="454"/>
    <cellStyle name="čárky 4 3 3 2 2" xfId="1354"/>
    <cellStyle name="čárky 4 3 3 2 3" xfId="1894"/>
    <cellStyle name="čárky 4 3 3 2 4" xfId="814"/>
    <cellStyle name="čárky 4 3 3 3" xfId="349"/>
    <cellStyle name="čárky 4 3 3 3 2" xfId="1789"/>
    <cellStyle name="čárky 4 3 3 3 3" xfId="1249"/>
    <cellStyle name="čárky 4 3 3 4" xfId="994"/>
    <cellStyle name="čárky 4 3 3 5" xfId="1534"/>
    <cellStyle name="čárky 4 3 3 6" xfId="709"/>
    <cellStyle name="čárky 4 3 4" xfId="154"/>
    <cellStyle name="čárky 4 3 4 2" xfId="514"/>
    <cellStyle name="čárky 4 3 4 2 2" xfId="1414"/>
    <cellStyle name="čárky 4 3 4 2 3" xfId="1954"/>
    <cellStyle name="čárky 4 3 4 2 4" xfId="874"/>
    <cellStyle name="čárky 4 3 4 3" xfId="304"/>
    <cellStyle name="čárky 4 3 4 3 2" xfId="1744"/>
    <cellStyle name="čárky 4 3 4 3 3" xfId="1204"/>
    <cellStyle name="čárky 4 3 4 4" xfId="1054"/>
    <cellStyle name="čárky 4 3 4 5" xfId="1594"/>
    <cellStyle name="čárky 4 3 4 6" xfId="664"/>
    <cellStyle name="čárky 4 3 5" xfId="409"/>
    <cellStyle name="čárky 4 3 5 2" xfId="1309"/>
    <cellStyle name="čárky 4 3 5 3" xfId="1849"/>
    <cellStyle name="čárky 4 3 5 4" xfId="769"/>
    <cellStyle name="čárky 4 3 6" xfId="244"/>
    <cellStyle name="čárky 4 3 6 2" xfId="1684"/>
    <cellStyle name="čárky 4 3 6 3" xfId="1144"/>
    <cellStyle name="čárky 4 3 7" xfId="949"/>
    <cellStyle name="čárky 4 3 8" xfId="1489"/>
    <cellStyle name="čárky 4 3 9" xfId="604"/>
    <cellStyle name="čárky 4 4" xfId="32"/>
    <cellStyle name="čárky 4 4 2" xfId="134"/>
    <cellStyle name="čárky 4 4 2 2" xfId="209"/>
    <cellStyle name="čárky 4 4 2 2 2" xfId="569"/>
    <cellStyle name="čárky 4 4 2 2 2 2" xfId="1469"/>
    <cellStyle name="čárky 4 4 2 2 2 3" xfId="2009"/>
    <cellStyle name="čárky 4 4 2 2 2 4" xfId="929"/>
    <cellStyle name="čárky 4 4 2 2 3" xfId="389"/>
    <cellStyle name="čárky 4 4 2 2 3 2" xfId="1829"/>
    <cellStyle name="čárky 4 4 2 2 3 3" xfId="1289"/>
    <cellStyle name="čárky 4 4 2 2 4" xfId="1109"/>
    <cellStyle name="čárky 4 4 2 2 5" xfId="1649"/>
    <cellStyle name="čárky 4 4 2 2 6" xfId="749"/>
    <cellStyle name="čárky 4 4 2 3" xfId="494"/>
    <cellStyle name="čárky 4 4 2 3 2" xfId="1394"/>
    <cellStyle name="čárky 4 4 2 3 3" xfId="1934"/>
    <cellStyle name="čárky 4 4 2 3 4" xfId="854"/>
    <cellStyle name="čárky 4 4 2 4" xfId="284"/>
    <cellStyle name="čárky 4 4 2 4 2" xfId="1724"/>
    <cellStyle name="čárky 4 4 2 4 3" xfId="1184"/>
    <cellStyle name="čárky 4 4 2 5" xfId="1034"/>
    <cellStyle name="čárky 4 4 2 6" xfId="1574"/>
    <cellStyle name="čárky 4 4 2 7" xfId="644"/>
    <cellStyle name="čárky 4 4 3" xfId="102"/>
    <cellStyle name="čárky 4 4 3 2" xfId="464"/>
    <cellStyle name="čárky 4 4 3 2 2" xfId="1364"/>
    <cellStyle name="čárky 4 4 3 2 3" xfId="1904"/>
    <cellStyle name="čárky 4 4 3 2 4" xfId="824"/>
    <cellStyle name="čárky 4 4 3 3" xfId="359"/>
    <cellStyle name="čárky 4 4 3 3 2" xfId="1799"/>
    <cellStyle name="čárky 4 4 3 3 3" xfId="1259"/>
    <cellStyle name="čárky 4 4 3 4" xfId="1004"/>
    <cellStyle name="čárky 4 4 3 5" xfId="1544"/>
    <cellStyle name="čárky 4 4 3 6" xfId="719"/>
    <cellStyle name="čárky 4 4 4" xfId="164"/>
    <cellStyle name="čárky 4 4 4 2" xfId="524"/>
    <cellStyle name="čárky 4 4 4 2 2" xfId="1424"/>
    <cellStyle name="čárky 4 4 4 2 3" xfId="1964"/>
    <cellStyle name="čárky 4 4 4 2 4" xfId="884"/>
    <cellStyle name="čárky 4 4 4 3" xfId="314"/>
    <cellStyle name="čárky 4 4 4 3 2" xfId="1754"/>
    <cellStyle name="čárky 4 4 4 3 3" xfId="1214"/>
    <cellStyle name="čárky 4 4 4 4" xfId="1064"/>
    <cellStyle name="čárky 4 4 4 5" xfId="1604"/>
    <cellStyle name="čárky 4 4 4 6" xfId="674"/>
    <cellStyle name="čárky 4 4 5" xfId="419"/>
    <cellStyle name="čárky 4 4 5 2" xfId="1319"/>
    <cellStyle name="čárky 4 4 5 3" xfId="1859"/>
    <cellStyle name="čárky 4 4 5 4" xfId="779"/>
    <cellStyle name="čárky 4 4 6" xfId="254"/>
    <cellStyle name="čárky 4 4 6 2" xfId="1694"/>
    <cellStyle name="čárky 4 4 6 3" xfId="1154"/>
    <cellStyle name="čárky 4 4 7" xfId="959"/>
    <cellStyle name="čárky 4 4 8" xfId="1499"/>
    <cellStyle name="čárky 4 4 9" xfId="614"/>
    <cellStyle name="čárky 4 5" xfId="87"/>
    <cellStyle name="čárky 4 5 2" xfId="179"/>
    <cellStyle name="čárky 4 5 2 2" xfId="539"/>
    <cellStyle name="čárky 4 5 2 2 2" xfId="1439"/>
    <cellStyle name="čárky 4 5 2 2 3" xfId="1979"/>
    <cellStyle name="čárky 4 5 2 2 4" xfId="899"/>
    <cellStyle name="čárky 4 5 2 3" xfId="344"/>
    <cellStyle name="čárky 4 5 2 3 2" xfId="1784"/>
    <cellStyle name="čárky 4 5 2 3 3" xfId="1244"/>
    <cellStyle name="čárky 4 5 2 4" xfId="1079"/>
    <cellStyle name="čárky 4 5 2 5" xfId="1619"/>
    <cellStyle name="čárky 4 5 2 6" xfId="704"/>
    <cellStyle name="čárky 4 5 3" xfId="449"/>
    <cellStyle name="čárky 4 5 3 2" xfId="1349"/>
    <cellStyle name="čárky 4 5 3 3" xfId="1889"/>
    <cellStyle name="čárky 4 5 3 4" xfId="809"/>
    <cellStyle name="čárky 4 5 4" xfId="239"/>
    <cellStyle name="čárky 4 5 4 2" xfId="1679"/>
    <cellStyle name="čárky 4 5 4 3" xfId="1139"/>
    <cellStyle name="čárky 4 5 5" xfId="989"/>
    <cellStyle name="čárky 4 5 6" xfId="1529"/>
    <cellStyle name="čárky 4 5 7" xfId="599"/>
    <cellStyle name="čárky 4 6" xfId="119"/>
    <cellStyle name="čárky 4 6 2" xfId="194"/>
    <cellStyle name="čárky 4 6 2 2" xfId="554"/>
    <cellStyle name="čárky 4 6 2 2 2" xfId="1454"/>
    <cellStyle name="čárky 4 6 2 2 3" xfId="1994"/>
    <cellStyle name="čárky 4 6 2 2 4" xfId="914"/>
    <cellStyle name="čárky 4 6 2 3" xfId="374"/>
    <cellStyle name="čárky 4 6 2 3 2" xfId="1814"/>
    <cellStyle name="čárky 4 6 2 3 3" xfId="1274"/>
    <cellStyle name="čárky 4 6 2 4" xfId="1094"/>
    <cellStyle name="čárky 4 6 2 5" xfId="1634"/>
    <cellStyle name="čárky 4 6 2 6" xfId="734"/>
    <cellStyle name="čárky 4 6 3" xfId="479"/>
    <cellStyle name="čárky 4 6 3 2" xfId="1379"/>
    <cellStyle name="čárky 4 6 3 3" xfId="1919"/>
    <cellStyle name="čárky 4 6 3 4" xfId="839"/>
    <cellStyle name="čárky 4 6 4" xfId="269"/>
    <cellStyle name="čárky 4 6 4 2" xfId="1709"/>
    <cellStyle name="čárky 4 6 4 3" xfId="1169"/>
    <cellStyle name="čárky 4 6 5" xfId="1019"/>
    <cellStyle name="čárky 4 6 6" xfId="1559"/>
    <cellStyle name="čárky 4 6 7" xfId="629"/>
    <cellStyle name="čárky 4 7" xfId="70"/>
    <cellStyle name="čárky 4 7 2" xfId="434"/>
    <cellStyle name="čárky 4 7 2 2" xfId="1334"/>
    <cellStyle name="čárky 4 7 2 3" xfId="1874"/>
    <cellStyle name="čárky 4 7 2 4" xfId="794"/>
    <cellStyle name="čárky 4 7 3" xfId="329"/>
    <cellStyle name="čárky 4 7 3 2" xfId="1769"/>
    <cellStyle name="čárky 4 7 3 3" xfId="1229"/>
    <cellStyle name="čárky 4 7 4" xfId="974"/>
    <cellStyle name="čárky 4 7 5" xfId="1514"/>
    <cellStyle name="čárky 4 7 6" xfId="689"/>
    <cellStyle name="čárky 4 8" xfId="149"/>
    <cellStyle name="čárky 4 8 2" xfId="509"/>
    <cellStyle name="čárky 4 8 2 2" xfId="1409"/>
    <cellStyle name="čárky 4 8 2 3" xfId="1949"/>
    <cellStyle name="čárky 4 8 2 4" xfId="869"/>
    <cellStyle name="čárky 4 8 3" xfId="299"/>
    <cellStyle name="čárky 4 8 3 2" xfId="1739"/>
    <cellStyle name="čárky 4 8 3 3" xfId="1199"/>
    <cellStyle name="čárky 4 8 4" xfId="1049"/>
    <cellStyle name="čárky 4 8 5" xfId="1589"/>
    <cellStyle name="čárky 4 8 6" xfId="659"/>
    <cellStyle name="čárky 4 9" xfId="404"/>
    <cellStyle name="čárky 4 9 2" xfId="1304"/>
    <cellStyle name="čárky 4 9 3" xfId="1844"/>
    <cellStyle name="čárky 4 9 4" xfId="764"/>
    <cellStyle name="HmotnJednPolozky" xfId="53"/>
    <cellStyle name="HmotnJednPolozky 2" xfId="54"/>
    <cellStyle name="MJPolozky" xfId="55"/>
    <cellStyle name="MJPolozky 2" xfId="56"/>
    <cellStyle name="MnozstviPolozky" xfId="57"/>
    <cellStyle name="MnozstviPolozky 2" xfId="58"/>
    <cellStyle name="NazevPolozky" xfId="59"/>
    <cellStyle name="NazevPolozky 2" xfId="60"/>
    <cellStyle name="Normální" xfId="0" builtinId="0"/>
    <cellStyle name="normální 2" xfId="6"/>
    <cellStyle name="normální 3" xfId="2"/>
    <cellStyle name="normální 3 2" xfId="24"/>
    <cellStyle name="normální 3 3" xfId="16"/>
    <cellStyle name="Normální 4" xfId="61"/>
    <cellStyle name="Normální 5" xfId="62"/>
    <cellStyle name="Normální 6" xfId="42"/>
    <cellStyle name="Normální 6 2" xfId="112"/>
    <cellStyle name="Normální 6 3" xfId="80"/>
    <cellStyle name="normální_POL.XLS" xfId="1"/>
    <cellStyle name="normální_POL.XLS 3" xfId="15"/>
    <cellStyle name="normální_SOxxxxxx" xfId="2024"/>
    <cellStyle name="normální_SOxxxxxx 2" xfId="7"/>
    <cellStyle name="PoradCisloPolozky" xfId="63"/>
    <cellStyle name="PoradCisloPolozky 2" xfId="64"/>
    <cellStyle name="procent 2" xfId="9"/>
    <cellStyle name="procent 2 2" xfId="13"/>
    <cellStyle name="procent 3" xfId="10"/>
    <cellStyle name="procent 3 2" xfId="14"/>
    <cellStyle name="procent 3 2 2" xfId="31"/>
    <cellStyle name="procent 3 2 3" xfId="23"/>
    <cellStyle name="procent 4" xfId="8"/>
    <cellStyle name="procent 4 2" xfId="28"/>
    <cellStyle name="procent 4 3" xfId="20"/>
    <cellStyle name="Procenta 2" xfId="66"/>
    <cellStyle name="Procenta 3" xfId="67"/>
    <cellStyle name="Procenta 4" xfId="68"/>
    <cellStyle name="Procenta 5" xfId="69"/>
    <cellStyle name="Procenta 6" xfId="65"/>
    <cellStyle name="Procenta 6 2" xfId="118"/>
    <cellStyle name="Procenta 6 3" xfId="86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147"/>
  <sheetViews>
    <sheetView tabSelected="1" view="pageBreakPreview" topLeftCell="B1" zoomScaleNormal="100" zoomScaleSheetLayoutView="100" workbookViewId="0">
      <pane ySplit="10" topLeftCell="A11" activePane="bottomLeft" state="frozen"/>
      <selection pane="bottomLeft" activeCell="K18" sqref="K18"/>
    </sheetView>
  </sheetViews>
  <sheetFormatPr defaultRowHeight="14.25" x14ac:dyDescent="0.2"/>
  <cols>
    <col min="1" max="1" width="5.140625" style="18" customWidth="1"/>
    <col min="2" max="2" width="15.7109375" style="18" bestFit="1" customWidth="1"/>
    <col min="3" max="3" width="56" style="122" customWidth="1"/>
    <col min="4" max="4" width="9.140625" style="123"/>
    <col min="5" max="5" width="11" style="251" customWidth="1"/>
    <col min="6" max="6" width="9.140625" style="18"/>
    <col min="7" max="7" width="12.7109375" style="18" customWidth="1"/>
    <col min="8" max="8" width="11.7109375" style="18" customWidth="1"/>
    <col min="9" max="9" width="12.85546875" style="18" customWidth="1"/>
    <col min="10" max="10" width="12.5703125" style="18" bestFit="1" customWidth="1"/>
    <col min="11" max="11" width="21" style="251" bestFit="1" customWidth="1"/>
    <col min="12" max="12" width="3.7109375" style="188" customWidth="1"/>
    <col min="13" max="13" width="5.42578125" style="69" bestFit="1" customWidth="1"/>
    <col min="14" max="14" width="7.85546875" style="193" bestFit="1" customWidth="1"/>
    <col min="15" max="15" width="25.140625" style="69" bestFit="1" customWidth="1"/>
    <col min="16" max="16" width="41.140625" style="69" customWidth="1"/>
    <col min="17" max="17" width="11.5703125" style="18" customWidth="1"/>
    <col min="18" max="18" width="9.140625" style="18" customWidth="1"/>
    <col min="19" max="16384" width="9.140625" style="18"/>
  </cols>
  <sheetData>
    <row r="1" spans="1:16" ht="21" thickTop="1" thickBot="1" x14ac:dyDescent="0.4">
      <c r="A1" s="63" t="s">
        <v>7</v>
      </c>
      <c r="B1" s="64"/>
      <c r="C1" s="64"/>
      <c r="D1" s="65"/>
      <c r="E1" s="272"/>
      <c r="F1" s="66"/>
      <c r="G1" s="66"/>
      <c r="H1" s="67" t="s">
        <v>8</v>
      </c>
      <c r="I1" s="279" t="s">
        <v>0</v>
      </c>
      <c r="J1" s="280"/>
      <c r="K1" s="68">
        <f>SUM(I11:I567,K11:K567)/2</f>
        <v>0</v>
      </c>
      <c r="L1" s="189"/>
    </row>
    <row r="2" spans="1:16" ht="16.5" thickTop="1" thickBot="1" x14ac:dyDescent="0.25">
      <c r="A2" s="70" t="s">
        <v>9</v>
      </c>
      <c r="B2" s="70"/>
      <c r="C2" s="71"/>
      <c r="D2" s="72"/>
      <c r="E2" s="273"/>
      <c r="F2" s="74"/>
      <c r="G2" s="75"/>
      <c r="H2" s="75"/>
      <c r="I2" s="75"/>
      <c r="J2" s="73"/>
      <c r="K2" s="242" t="s">
        <v>52</v>
      </c>
      <c r="L2" s="190"/>
    </row>
    <row r="3" spans="1:16" x14ac:dyDescent="0.2">
      <c r="A3" s="64" t="s">
        <v>1</v>
      </c>
      <c r="B3" s="64"/>
      <c r="C3" s="76" t="s">
        <v>53</v>
      </c>
      <c r="D3" s="77"/>
      <c r="E3" s="243"/>
      <c r="F3" s="78"/>
      <c r="G3" s="79"/>
      <c r="H3" s="79"/>
      <c r="I3" s="64" t="s">
        <v>10</v>
      </c>
      <c r="J3" s="80" t="s">
        <v>25</v>
      </c>
      <c r="K3" s="243"/>
      <c r="L3" s="191"/>
    </row>
    <row r="4" spans="1:16" ht="15" customHeight="1" x14ac:dyDescent="0.2">
      <c r="A4" s="64" t="s">
        <v>3</v>
      </c>
      <c r="B4" s="64"/>
      <c r="C4" s="81" t="s">
        <v>54</v>
      </c>
      <c r="D4" s="77"/>
      <c r="E4" s="243"/>
      <c r="F4" s="78"/>
      <c r="G4" s="79"/>
      <c r="H4" s="79"/>
      <c r="I4" s="64" t="s">
        <v>11</v>
      </c>
      <c r="J4" s="82" t="s">
        <v>55</v>
      </c>
      <c r="K4" s="243"/>
      <c r="L4" s="191"/>
    </row>
    <row r="5" spans="1:16" ht="15" thickBot="1" x14ac:dyDescent="0.25">
      <c r="A5" s="83" t="s">
        <v>2</v>
      </c>
      <c r="B5" s="64"/>
      <c r="C5" s="84">
        <v>41859</v>
      </c>
      <c r="D5" s="77"/>
      <c r="E5" s="243"/>
      <c r="F5" s="78"/>
      <c r="G5" s="79"/>
      <c r="H5" s="79"/>
      <c r="I5" s="64" t="s">
        <v>12</v>
      </c>
      <c r="J5" s="85"/>
      <c r="K5" s="244" t="s">
        <v>25</v>
      </c>
      <c r="L5" s="192"/>
    </row>
    <row r="6" spans="1:16" s="269" customFormat="1" ht="15" customHeight="1" x14ac:dyDescent="0.2">
      <c r="A6" s="86" t="s">
        <v>13</v>
      </c>
      <c r="B6" s="87"/>
      <c r="C6" s="87"/>
      <c r="D6" s="88"/>
      <c r="E6" s="274"/>
      <c r="F6" s="89"/>
      <c r="G6" s="87"/>
      <c r="H6" s="90" t="s">
        <v>14</v>
      </c>
      <c r="I6" s="90"/>
      <c r="J6" s="90"/>
      <c r="K6" s="245"/>
      <c r="L6" s="258"/>
      <c r="M6" s="287" t="s">
        <v>301</v>
      </c>
      <c r="N6" s="281" t="s">
        <v>226</v>
      </c>
      <c r="O6" s="281" t="s">
        <v>239</v>
      </c>
      <c r="P6" s="284" t="s">
        <v>243</v>
      </c>
    </row>
    <row r="7" spans="1:16" s="269" customFormat="1" ht="15" customHeight="1" x14ac:dyDescent="0.2">
      <c r="A7" s="91" t="s">
        <v>5</v>
      </c>
      <c r="B7" s="92" t="s">
        <v>15</v>
      </c>
      <c r="C7" s="270"/>
      <c r="D7" s="92" t="s">
        <v>240</v>
      </c>
      <c r="E7" s="275"/>
      <c r="F7" s="93" t="s">
        <v>242</v>
      </c>
      <c r="G7" s="92" t="s">
        <v>17</v>
      </c>
      <c r="H7" s="94" t="s">
        <v>18</v>
      </c>
      <c r="I7" s="95"/>
      <c r="J7" s="94" t="s">
        <v>19</v>
      </c>
      <c r="K7" s="246"/>
      <c r="L7" s="259"/>
      <c r="M7" s="288"/>
      <c r="N7" s="282"/>
      <c r="O7" s="282"/>
      <c r="P7" s="285"/>
    </row>
    <row r="8" spans="1:16" s="269" customFormat="1" ht="15" customHeight="1" x14ac:dyDescent="0.2">
      <c r="A8" s="96" t="s">
        <v>20</v>
      </c>
      <c r="B8" s="97" t="s">
        <v>21</v>
      </c>
      <c r="C8" s="97" t="s">
        <v>22</v>
      </c>
      <c r="D8" s="97" t="s">
        <v>23</v>
      </c>
      <c r="E8" s="276" t="s">
        <v>241</v>
      </c>
      <c r="F8" s="98" t="s">
        <v>24</v>
      </c>
      <c r="G8" s="97" t="s">
        <v>24</v>
      </c>
      <c r="H8" s="99" t="s">
        <v>16</v>
      </c>
      <c r="I8" s="97" t="s">
        <v>4</v>
      </c>
      <c r="J8" s="99" t="s">
        <v>16</v>
      </c>
      <c r="K8" s="247" t="s">
        <v>4</v>
      </c>
      <c r="L8" s="260"/>
      <c r="M8" s="289"/>
      <c r="N8" s="283"/>
      <c r="O8" s="283"/>
      <c r="P8" s="286"/>
    </row>
    <row r="9" spans="1:16" s="271" customFormat="1" ht="15.75" customHeight="1" thickBot="1" x14ac:dyDescent="0.25">
      <c r="A9" s="100"/>
      <c r="B9" s="101">
        <v>1</v>
      </c>
      <c r="C9" s="101">
        <v>2</v>
      </c>
      <c r="D9" s="101">
        <v>3</v>
      </c>
      <c r="E9" s="277">
        <v>4</v>
      </c>
      <c r="F9" s="102">
        <v>5</v>
      </c>
      <c r="G9" s="101">
        <v>6</v>
      </c>
      <c r="H9" s="101">
        <v>7</v>
      </c>
      <c r="I9" s="101">
        <v>8</v>
      </c>
      <c r="J9" s="102">
        <v>9</v>
      </c>
      <c r="K9" s="248">
        <v>10</v>
      </c>
      <c r="L9" s="261"/>
      <c r="M9" s="235">
        <v>12</v>
      </c>
      <c r="N9" s="232">
        <v>13</v>
      </c>
      <c r="O9" s="234">
        <v>14</v>
      </c>
      <c r="P9" s="233">
        <v>15</v>
      </c>
    </row>
    <row r="10" spans="1:16" x14ac:dyDescent="0.2">
      <c r="A10" s="152"/>
      <c r="B10" s="153"/>
      <c r="C10" s="154"/>
      <c r="D10" s="155"/>
      <c r="E10" s="249"/>
      <c r="F10" s="153"/>
      <c r="G10" s="153"/>
      <c r="H10" s="153"/>
      <c r="I10" s="153"/>
      <c r="J10" s="153"/>
      <c r="K10" s="249"/>
      <c r="L10" s="262"/>
      <c r="M10" s="194"/>
      <c r="N10" s="221"/>
      <c r="O10" s="222"/>
      <c r="P10" s="156"/>
    </row>
    <row r="11" spans="1:16" x14ac:dyDescent="0.2">
      <c r="A11" s="157" t="s">
        <v>26</v>
      </c>
      <c r="B11" s="150">
        <v>1</v>
      </c>
      <c r="C11" s="3" t="s">
        <v>6</v>
      </c>
      <c r="D11" s="4"/>
      <c r="E11" s="6"/>
      <c r="F11" s="103"/>
      <c r="G11" s="104"/>
      <c r="H11" s="105"/>
      <c r="I11" s="106"/>
      <c r="J11" s="105"/>
      <c r="K11" s="236"/>
      <c r="L11" s="263"/>
      <c r="M11" s="195"/>
      <c r="N11" s="213"/>
      <c r="O11" s="223"/>
      <c r="P11" s="204"/>
    </row>
    <row r="12" spans="1:16" ht="22.5" x14ac:dyDescent="0.2">
      <c r="A12" s="158">
        <v>1</v>
      </c>
      <c r="B12" s="25">
        <v>113106123</v>
      </c>
      <c r="C12" s="145" t="s">
        <v>74</v>
      </c>
      <c r="D12" s="159" t="s">
        <v>60</v>
      </c>
      <c r="E12" s="26">
        <v>20.565000000000001</v>
      </c>
      <c r="F12" s="160"/>
      <c r="G12" s="142"/>
      <c r="H12" s="161"/>
      <c r="I12" s="20"/>
      <c r="J12" s="161"/>
      <c r="K12" s="237">
        <f t="shared" ref="K12:K25" si="0">E12*J12</f>
        <v>0</v>
      </c>
      <c r="L12" s="263"/>
      <c r="M12" s="196"/>
      <c r="N12" s="139" t="s">
        <v>227</v>
      </c>
      <c r="O12" s="10" t="s">
        <v>287</v>
      </c>
      <c r="P12" s="205" t="s">
        <v>291</v>
      </c>
    </row>
    <row r="13" spans="1:16" s="141" customFormat="1" ht="22.5" x14ac:dyDescent="0.2">
      <c r="A13" s="158">
        <f t="shared" ref="A13:A23" si="1">A12+1</f>
        <v>2</v>
      </c>
      <c r="B13" s="146">
        <v>113106121</v>
      </c>
      <c r="C13" s="145" t="s">
        <v>218</v>
      </c>
      <c r="D13" s="159" t="s">
        <v>60</v>
      </c>
      <c r="E13" s="26">
        <v>3.5</v>
      </c>
      <c r="F13" s="160"/>
      <c r="G13" s="142"/>
      <c r="H13" s="161"/>
      <c r="I13" s="20"/>
      <c r="J13" s="161"/>
      <c r="K13" s="237">
        <f t="shared" si="0"/>
        <v>0</v>
      </c>
      <c r="L13" s="263"/>
      <c r="M13" s="196"/>
      <c r="N13" s="139" t="s">
        <v>227</v>
      </c>
      <c r="O13" s="10" t="s">
        <v>287</v>
      </c>
      <c r="P13" s="205" t="s">
        <v>288</v>
      </c>
    </row>
    <row r="14" spans="1:16" ht="33.75" x14ac:dyDescent="0.2">
      <c r="A14" s="158">
        <f t="shared" si="1"/>
        <v>3</v>
      </c>
      <c r="B14" s="25">
        <v>122202502</v>
      </c>
      <c r="C14" s="145" t="s">
        <v>71</v>
      </c>
      <c r="D14" s="159" t="s">
        <v>67</v>
      </c>
      <c r="E14" s="26">
        <f>122.04+15.1</f>
        <v>137.14000000000001</v>
      </c>
      <c r="F14" s="160"/>
      <c r="G14" s="142"/>
      <c r="H14" s="69"/>
      <c r="I14" s="20"/>
      <c r="J14" s="127"/>
      <c r="K14" s="237">
        <f t="shared" si="0"/>
        <v>0</v>
      </c>
      <c r="L14" s="263"/>
      <c r="M14" s="196"/>
      <c r="N14" s="139" t="s">
        <v>227</v>
      </c>
      <c r="O14" s="10" t="s">
        <v>287</v>
      </c>
      <c r="P14" s="209" t="s">
        <v>302</v>
      </c>
    </row>
    <row r="15" spans="1:16" ht="22.5" x14ac:dyDescent="0.2">
      <c r="A15" s="158">
        <f t="shared" si="1"/>
        <v>4</v>
      </c>
      <c r="B15" s="162">
        <v>121101103</v>
      </c>
      <c r="C15" s="7" t="s">
        <v>82</v>
      </c>
      <c r="D15" s="159" t="s">
        <v>67</v>
      </c>
      <c r="E15" s="26">
        <f>34.89*0.1</f>
        <v>3.4890000000000003</v>
      </c>
      <c r="F15" s="160"/>
      <c r="G15" s="142"/>
      <c r="H15" s="161"/>
      <c r="I15" s="20"/>
      <c r="J15" s="166"/>
      <c r="K15" s="237">
        <f t="shared" si="0"/>
        <v>0</v>
      </c>
      <c r="L15" s="263"/>
      <c r="M15" s="196"/>
      <c r="N15" s="139" t="s">
        <v>227</v>
      </c>
      <c r="O15" s="10" t="s">
        <v>287</v>
      </c>
      <c r="P15" s="205" t="s">
        <v>225</v>
      </c>
    </row>
    <row r="16" spans="1:16" ht="22.5" x14ac:dyDescent="0.2">
      <c r="A16" s="158">
        <f t="shared" si="1"/>
        <v>5</v>
      </c>
      <c r="B16" s="162">
        <v>182301121</v>
      </c>
      <c r="C16" s="7" t="s">
        <v>80</v>
      </c>
      <c r="D16" s="159" t="s">
        <v>67</v>
      </c>
      <c r="E16" s="26">
        <f>32.96*0.1</f>
        <v>3.2960000000000003</v>
      </c>
      <c r="F16" s="160"/>
      <c r="G16" s="142"/>
      <c r="H16" s="161"/>
      <c r="I16" s="20"/>
      <c r="J16" s="166"/>
      <c r="K16" s="237">
        <f t="shared" si="0"/>
        <v>0</v>
      </c>
      <c r="L16" s="263"/>
      <c r="M16" s="196"/>
      <c r="N16" s="139" t="s">
        <v>227</v>
      </c>
      <c r="O16" s="10" t="s">
        <v>287</v>
      </c>
      <c r="P16" s="205" t="s">
        <v>224</v>
      </c>
    </row>
    <row r="17" spans="1:16" ht="22.5" x14ac:dyDescent="0.2">
      <c r="A17" s="158">
        <f t="shared" si="1"/>
        <v>6</v>
      </c>
      <c r="B17" s="162">
        <v>132201101</v>
      </c>
      <c r="C17" s="7" t="s">
        <v>81</v>
      </c>
      <c r="D17" s="159" t="s">
        <v>67</v>
      </c>
      <c r="E17" s="26">
        <f>0.6*44*0.5</f>
        <v>13.2</v>
      </c>
      <c r="F17" s="160"/>
      <c r="G17" s="142"/>
      <c r="H17" s="161"/>
      <c r="I17" s="20"/>
      <c r="J17" s="166"/>
      <c r="K17" s="237">
        <f t="shared" si="0"/>
        <v>0</v>
      </c>
      <c r="L17" s="263"/>
      <c r="M17" s="196"/>
      <c r="N17" s="139" t="s">
        <v>227</v>
      </c>
      <c r="O17" s="10" t="s">
        <v>287</v>
      </c>
      <c r="P17" s="209" t="s">
        <v>311</v>
      </c>
    </row>
    <row r="18" spans="1:16" ht="45" x14ac:dyDescent="0.2">
      <c r="A18" s="158">
        <f t="shared" si="1"/>
        <v>7</v>
      </c>
      <c r="B18" s="162">
        <v>174101101</v>
      </c>
      <c r="C18" s="7" t="s">
        <v>99</v>
      </c>
      <c r="D18" s="159" t="s">
        <v>67</v>
      </c>
      <c r="E18" s="26">
        <f>82.142+E17+10</f>
        <v>105.342</v>
      </c>
      <c r="F18" s="160">
        <v>2.0350000000000001</v>
      </c>
      <c r="G18" s="142">
        <f>(E18*F18)</f>
        <v>214.37097</v>
      </c>
      <c r="H18" s="161"/>
      <c r="I18" s="20"/>
      <c r="J18" s="166"/>
      <c r="K18" s="237">
        <f t="shared" si="0"/>
        <v>0</v>
      </c>
      <c r="L18" s="263"/>
      <c r="M18" s="197"/>
      <c r="N18" s="214" t="s">
        <v>227</v>
      </c>
      <c r="O18" s="10" t="s">
        <v>287</v>
      </c>
      <c r="P18" s="206" t="s">
        <v>289</v>
      </c>
    </row>
    <row r="19" spans="1:16" s="126" customFormat="1" ht="22.5" x14ac:dyDescent="0.2">
      <c r="A19" s="158">
        <f t="shared" si="1"/>
        <v>8</v>
      </c>
      <c r="B19" s="162">
        <v>119001421</v>
      </c>
      <c r="C19" s="7" t="s">
        <v>220</v>
      </c>
      <c r="D19" s="159" t="s">
        <v>64</v>
      </c>
      <c r="E19" s="26">
        <f>92.7690012+80.7640225</f>
        <v>173.5330237</v>
      </c>
      <c r="F19" s="160">
        <v>3.6903999999999999E-2</v>
      </c>
      <c r="G19" s="142">
        <f>(E19*F19)</f>
        <v>6.4040627066248001</v>
      </c>
      <c r="H19" s="161"/>
      <c r="I19" s="20"/>
      <c r="J19" s="166"/>
      <c r="K19" s="237">
        <f t="shared" si="0"/>
        <v>0</v>
      </c>
      <c r="L19" s="263"/>
      <c r="M19" s="197"/>
      <c r="N19" s="214" t="s">
        <v>227</v>
      </c>
      <c r="O19" s="10" t="s">
        <v>287</v>
      </c>
      <c r="P19" s="206" t="s">
        <v>305</v>
      </c>
    </row>
    <row r="20" spans="1:16" s="141" customFormat="1" x14ac:dyDescent="0.25">
      <c r="A20" s="158">
        <f t="shared" si="1"/>
        <v>9</v>
      </c>
      <c r="B20" s="163" t="s">
        <v>191</v>
      </c>
      <c r="C20" s="7" t="s">
        <v>200</v>
      </c>
      <c r="D20" s="159" t="s">
        <v>192</v>
      </c>
      <c r="E20" s="255">
        <f>E21/40</f>
        <v>4.7969749999999998</v>
      </c>
      <c r="F20" s="128">
        <v>1E-3</v>
      </c>
      <c r="G20" s="142">
        <f>(E20*F20)</f>
        <v>4.7969750000000002E-3</v>
      </c>
      <c r="H20" s="256"/>
      <c r="I20" s="20"/>
      <c r="J20" s="166"/>
      <c r="K20" s="237">
        <f t="shared" si="0"/>
        <v>0</v>
      </c>
      <c r="L20" s="264"/>
      <c r="M20" s="197"/>
      <c r="N20" s="214" t="s">
        <v>227</v>
      </c>
      <c r="O20" s="10" t="s">
        <v>247</v>
      </c>
      <c r="P20" s="206" t="s">
        <v>245</v>
      </c>
    </row>
    <row r="21" spans="1:16" s="126" customFormat="1" ht="22.5" x14ac:dyDescent="0.2">
      <c r="A21" s="158">
        <f t="shared" si="1"/>
        <v>10</v>
      </c>
      <c r="B21" s="164">
        <v>183405211</v>
      </c>
      <c r="C21" s="7" t="s">
        <v>193</v>
      </c>
      <c r="D21" s="159" t="s">
        <v>60</v>
      </c>
      <c r="E21" s="26">
        <v>191.87899999999999</v>
      </c>
      <c r="F21" s="128">
        <v>3.5620000000000001E-3</v>
      </c>
      <c r="G21" s="142">
        <f t="shared" ref="G21" si="2">(E21*F21)</f>
        <v>0.68347299799999994</v>
      </c>
      <c r="H21" s="129"/>
      <c r="I21" s="20"/>
      <c r="J21" s="166"/>
      <c r="K21" s="237">
        <f t="shared" si="0"/>
        <v>0</v>
      </c>
      <c r="L21" s="263"/>
      <c r="M21" s="198"/>
      <c r="N21" s="215" t="s">
        <v>227</v>
      </c>
      <c r="O21" s="10" t="s">
        <v>287</v>
      </c>
      <c r="P21" s="207" t="s">
        <v>290</v>
      </c>
    </row>
    <row r="22" spans="1:16" s="126" customFormat="1" ht="22.5" x14ac:dyDescent="0.2">
      <c r="A22" s="158">
        <f t="shared" si="1"/>
        <v>11</v>
      </c>
      <c r="B22" s="164">
        <v>185803112</v>
      </c>
      <c r="C22" s="7" t="s">
        <v>194</v>
      </c>
      <c r="D22" s="159" t="s">
        <v>60</v>
      </c>
      <c r="E22" s="26">
        <f>E21*3</f>
        <v>575.63699999999994</v>
      </c>
      <c r="F22" s="128"/>
      <c r="G22" s="142"/>
      <c r="H22" s="129"/>
      <c r="I22" s="20"/>
      <c r="J22" s="166"/>
      <c r="K22" s="237">
        <f t="shared" si="0"/>
        <v>0</v>
      </c>
      <c r="L22" s="263"/>
      <c r="M22" s="197"/>
      <c r="N22" s="214" t="s">
        <v>227</v>
      </c>
      <c r="O22" s="10" t="s">
        <v>287</v>
      </c>
      <c r="P22" s="206" t="s">
        <v>199</v>
      </c>
    </row>
    <row r="23" spans="1:16" s="126" customFormat="1" ht="22.5" x14ac:dyDescent="0.2">
      <c r="A23" s="158">
        <f t="shared" si="1"/>
        <v>12</v>
      </c>
      <c r="B23" s="164">
        <v>185804312</v>
      </c>
      <c r="C23" s="7" t="s">
        <v>195</v>
      </c>
      <c r="D23" s="159" t="s">
        <v>67</v>
      </c>
      <c r="E23" s="26">
        <f>E21*0.48</f>
        <v>92.101919999999993</v>
      </c>
      <c r="F23" s="128"/>
      <c r="G23" s="142"/>
      <c r="H23" s="129"/>
      <c r="I23" s="20"/>
      <c r="J23" s="166"/>
      <c r="K23" s="237">
        <f t="shared" si="0"/>
        <v>0</v>
      </c>
      <c r="L23" s="263"/>
      <c r="M23" s="197"/>
      <c r="N23" s="214" t="s">
        <v>227</v>
      </c>
      <c r="O23" s="10" t="s">
        <v>287</v>
      </c>
      <c r="P23" s="206" t="s">
        <v>244</v>
      </c>
    </row>
    <row r="24" spans="1:16" s="126" customFormat="1" ht="22.5" x14ac:dyDescent="0.2">
      <c r="A24" s="158">
        <f t="shared" ref="A24:A25" si="3">A23+1</f>
        <v>13</v>
      </c>
      <c r="B24" s="164">
        <v>185851121</v>
      </c>
      <c r="C24" s="7" t="s">
        <v>196</v>
      </c>
      <c r="D24" s="159" t="s">
        <v>67</v>
      </c>
      <c r="E24" s="26">
        <f>E21*0.48</f>
        <v>92.101919999999993</v>
      </c>
      <c r="F24" s="128"/>
      <c r="G24" s="142"/>
      <c r="H24" s="129"/>
      <c r="I24" s="20"/>
      <c r="J24" s="166"/>
      <c r="K24" s="237">
        <f t="shared" si="0"/>
        <v>0</v>
      </c>
      <c r="L24" s="263"/>
      <c r="M24" s="197"/>
      <c r="N24" s="214" t="s">
        <v>227</v>
      </c>
      <c r="O24" s="10" t="s">
        <v>287</v>
      </c>
      <c r="P24" s="206" t="s">
        <v>189</v>
      </c>
    </row>
    <row r="25" spans="1:16" s="126" customFormat="1" ht="22.5" x14ac:dyDescent="0.2">
      <c r="A25" s="158">
        <f t="shared" si="3"/>
        <v>14</v>
      </c>
      <c r="B25" s="164">
        <v>185851129</v>
      </c>
      <c r="C25" s="7" t="s">
        <v>197</v>
      </c>
      <c r="D25" s="159" t="s">
        <v>67</v>
      </c>
      <c r="E25" s="26">
        <f>E24*5</f>
        <v>460.50959999999998</v>
      </c>
      <c r="F25" s="127"/>
      <c r="G25" s="142"/>
      <c r="H25" s="130"/>
      <c r="I25" s="20"/>
      <c r="J25" s="166"/>
      <c r="K25" s="237">
        <f t="shared" si="0"/>
        <v>0</v>
      </c>
      <c r="L25" s="263"/>
      <c r="M25" s="197"/>
      <c r="N25" s="214" t="s">
        <v>227</v>
      </c>
      <c r="O25" s="10" t="s">
        <v>287</v>
      </c>
      <c r="P25" s="206" t="s">
        <v>198</v>
      </c>
    </row>
    <row r="26" spans="1:16" x14ac:dyDescent="0.2">
      <c r="A26" s="158"/>
      <c r="B26" s="162"/>
      <c r="C26" s="7"/>
      <c r="D26" s="159"/>
      <c r="E26" s="278"/>
      <c r="F26" s="159"/>
      <c r="G26" s="107"/>
      <c r="H26" s="69"/>
      <c r="I26" s="108"/>
      <c r="J26" s="69"/>
      <c r="K26" s="237"/>
      <c r="L26" s="263"/>
      <c r="M26" s="196"/>
      <c r="N26" s="139"/>
      <c r="O26" s="7"/>
      <c r="P26" s="205"/>
    </row>
    <row r="27" spans="1:16" x14ac:dyDescent="0.2">
      <c r="A27" s="165" t="s">
        <v>27</v>
      </c>
      <c r="B27" s="21" t="s">
        <v>28</v>
      </c>
      <c r="C27" s="2" t="str">
        <f>C11</f>
        <v xml:space="preserve">Zemní práce </v>
      </c>
      <c r="D27" s="1"/>
      <c r="E27" s="5"/>
      <c r="F27" s="109"/>
      <c r="G27" s="110">
        <f>SUM(G12:G26)</f>
        <v>221.46330267962483</v>
      </c>
      <c r="H27" s="111"/>
      <c r="I27" s="112">
        <f>SUM(I12:I26)</f>
        <v>0</v>
      </c>
      <c r="J27" s="113"/>
      <c r="K27" s="238">
        <f>SUM(K12:K26)</f>
        <v>0</v>
      </c>
      <c r="L27" s="265"/>
      <c r="M27" s="199"/>
      <c r="N27" s="216"/>
      <c r="O27" s="225"/>
      <c r="P27" s="208"/>
    </row>
    <row r="28" spans="1:16" ht="14.25" hidden="1" customHeight="1" x14ac:dyDescent="0.2">
      <c r="A28" s="157" t="s">
        <v>26</v>
      </c>
      <c r="B28" s="22" t="s">
        <v>29</v>
      </c>
      <c r="C28" s="3" t="s">
        <v>30</v>
      </c>
      <c r="D28" s="4"/>
      <c r="E28" s="6"/>
      <c r="F28" s="103"/>
      <c r="G28" s="104"/>
      <c r="H28" s="105"/>
      <c r="I28" s="106"/>
      <c r="J28" s="105"/>
      <c r="K28" s="236"/>
      <c r="L28" s="263"/>
      <c r="M28" s="196"/>
      <c r="N28" s="139"/>
      <c r="O28" s="7"/>
      <c r="P28" s="205"/>
    </row>
    <row r="29" spans="1:16" ht="14.25" hidden="1" customHeight="1" x14ac:dyDescent="0.2">
      <c r="A29" s="158">
        <f>A14+1</f>
        <v>4</v>
      </c>
      <c r="B29" s="162"/>
      <c r="C29" s="7"/>
      <c r="D29" s="159"/>
      <c r="E29" s="278"/>
      <c r="F29" s="159"/>
      <c r="G29" s="107">
        <f>E29*F29</f>
        <v>0</v>
      </c>
      <c r="H29" s="69"/>
      <c r="I29" s="114">
        <f>E29*H29</f>
        <v>0</v>
      </c>
      <c r="J29" s="69"/>
      <c r="K29" s="250">
        <f>E29*J29</f>
        <v>0</v>
      </c>
      <c r="L29" s="263"/>
      <c r="M29" s="196"/>
      <c r="N29" s="139"/>
      <c r="O29" s="7"/>
      <c r="P29" s="205"/>
    </row>
    <row r="30" spans="1:16" ht="14.25" hidden="1" customHeight="1" x14ac:dyDescent="0.2">
      <c r="A30" s="158">
        <f>A29+1</f>
        <v>5</v>
      </c>
      <c r="B30" s="162"/>
      <c r="C30" s="7"/>
      <c r="D30" s="159"/>
      <c r="E30" s="278"/>
      <c r="F30" s="159"/>
      <c r="G30" s="107">
        <f>E30*F30</f>
        <v>0</v>
      </c>
      <c r="H30" s="69"/>
      <c r="I30" s="114">
        <f>E30*H30</f>
        <v>0</v>
      </c>
      <c r="J30" s="69"/>
      <c r="K30" s="250">
        <f>E30*J30</f>
        <v>0</v>
      </c>
      <c r="L30" s="263"/>
      <c r="M30" s="196"/>
      <c r="N30" s="139"/>
      <c r="O30" s="7"/>
      <c r="P30" s="205"/>
    </row>
    <row r="31" spans="1:16" ht="14.25" hidden="1" customHeight="1" x14ac:dyDescent="0.2">
      <c r="A31" s="158"/>
      <c r="B31" s="162"/>
      <c r="C31" s="7"/>
      <c r="D31" s="159"/>
      <c r="E31" s="278"/>
      <c r="F31" s="159"/>
      <c r="G31" s="107"/>
      <c r="H31" s="69"/>
      <c r="I31" s="108"/>
      <c r="J31" s="69"/>
      <c r="K31" s="250"/>
      <c r="L31" s="263"/>
      <c r="M31" s="196"/>
      <c r="N31" s="139"/>
      <c r="O31" s="7"/>
      <c r="P31" s="205"/>
    </row>
    <row r="32" spans="1:16" ht="14.25" hidden="1" customHeight="1" x14ac:dyDescent="0.2">
      <c r="A32" s="165" t="s">
        <v>27</v>
      </c>
      <c r="B32" s="21" t="s">
        <v>31</v>
      </c>
      <c r="C32" s="2" t="str">
        <f>C28</f>
        <v>Základy</v>
      </c>
      <c r="D32" s="1"/>
      <c r="E32" s="5"/>
      <c r="F32" s="109"/>
      <c r="G32" s="115">
        <f>SUM(G29:G30)</f>
        <v>0</v>
      </c>
      <c r="H32" s="111"/>
      <c r="I32" s="112">
        <f>SUM(I29:I30)</f>
        <v>0</v>
      </c>
      <c r="J32" s="113"/>
      <c r="K32" s="238">
        <f>SUM(K29:K30)</f>
        <v>0</v>
      </c>
      <c r="L32" s="263"/>
      <c r="M32" s="196"/>
      <c r="N32" s="139"/>
      <c r="O32" s="7"/>
      <c r="P32" s="205"/>
    </row>
    <row r="33" spans="1:16" x14ac:dyDescent="0.2">
      <c r="A33" s="157" t="s">
        <v>26</v>
      </c>
      <c r="B33" s="151">
        <v>3</v>
      </c>
      <c r="C33" s="3" t="s">
        <v>33</v>
      </c>
      <c r="D33" s="4"/>
      <c r="E33" s="6"/>
      <c r="F33" s="103"/>
      <c r="G33" s="104"/>
      <c r="H33" s="105"/>
      <c r="I33" s="106"/>
      <c r="J33" s="105"/>
      <c r="K33" s="236"/>
      <c r="L33" s="263"/>
      <c r="M33" s="196"/>
      <c r="N33" s="139"/>
      <c r="O33" s="7"/>
      <c r="P33" s="205"/>
    </row>
    <row r="34" spans="1:16" ht="22.5" x14ac:dyDescent="0.2">
      <c r="A34" s="158">
        <f>A25+1</f>
        <v>15</v>
      </c>
      <c r="B34" s="162">
        <v>767165114</v>
      </c>
      <c r="C34" s="8" t="s">
        <v>61</v>
      </c>
      <c r="D34" s="159" t="s">
        <v>64</v>
      </c>
      <c r="E34" s="26">
        <v>19.849</v>
      </c>
      <c r="F34" s="160">
        <v>1.47E-4</v>
      </c>
      <c r="G34" s="142">
        <f>E34*F34</f>
        <v>2.9178030000000001E-3</v>
      </c>
      <c r="H34" s="166"/>
      <c r="I34" s="140"/>
      <c r="J34" s="166"/>
      <c r="K34" s="237">
        <f>E34*J34</f>
        <v>0</v>
      </c>
      <c r="L34" s="263"/>
      <c r="M34" s="196"/>
      <c r="N34" s="139" t="s">
        <v>227</v>
      </c>
      <c r="O34" s="10" t="s">
        <v>287</v>
      </c>
      <c r="P34" s="205" t="s">
        <v>83</v>
      </c>
    </row>
    <row r="35" spans="1:16" ht="22.5" x14ac:dyDescent="0.2">
      <c r="A35" s="158">
        <f t="shared" ref="A35:A39" si="4">A34+1</f>
        <v>16</v>
      </c>
      <c r="B35" s="162" t="s">
        <v>87</v>
      </c>
      <c r="C35" s="8" t="s">
        <v>148</v>
      </c>
      <c r="D35" s="159" t="s">
        <v>68</v>
      </c>
      <c r="E35" s="26">
        <v>1</v>
      </c>
      <c r="F35" s="160">
        <v>0.51183000000000001</v>
      </c>
      <c r="G35" s="142">
        <f>E35*F35</f>
        <v>0.51183000000000001</v>
      </c>
      <c r="H35" s="166"/>
      <c r="I35" s="140"/>
      <c r="J35" s="166"/>
      <c r="K35" s="237">
        <f t="shared" ref="K35:K41" si="5">E35*J35</f>
        <v>0</v>
      </c>
      <c r="L35" s="263"/>
      <c r="M35" s="196"/>
      <c r="N35" s="139" t="s">
        <v>228</v>
      </c>
      <c r="O35" s="12" t="s">
        <v>258</v>
      </c>
      <c r="P35" s="205" t="s">
        <v>84</v>
      </c>
    </row>
    <row r="36" spans="1:16" ht="33.75" x14ac:dyDescent="0.2">
      <c r="A36" s="158">
        <f t="shared" si="4"/>
        <v>17</v>
      </c>
      <c r="B36" s="162">
        <v>783121154</v>
      </c>
      <c r="C36" s="9" t="s">
        <v>257</v>
      </c>
      <c r="D36" s="159" t="s">
        <v>60</v>
      </c>
      <c r="E36" s="26">
        <v>16.96</v>
      </c>
      <c r="F36" s="160">
        <v>7.2199999999999999E-4</v>
      </c>
      <c r="G36" s="142">
        <f>E36*F36</f>
        <v>1.224512E-2</v>
      </c>
      <c r="H36" s="166"/>
      <c r="I36" s="140"/>
      <c r="J36" s="166"/>
      <c r="K36" s="237">
        <f t="shared" si="5"/>
        <v>0</v>
      </c>
      <c r="L36" s="263"/>
      <c r="M36" s="196"/>
      <c r="N36" s="139" t="s">
        <v>227</v>
      </c>
      <c r="O36" s="241" t="s">
        <v>246</v>
      </c>
      <c r="P36" s="205" t="s">
        <v>84</v>
      </c>
    </row>
    <row r="37" spans="1:16" ht="33.75" x14ac:dyDescent="0.2">
      <c r="A37" s="158">
        <f t="shared" si="4"/>
        <v>18</v>
      </c>
      <c r="B37" s="162">
        <v>789226132</v>
      </c>
      <c r="C37" s="10" t="s">
        <v>62</v>
      </c>
      <c r="D37" s="159" t="s">
        <v>60</v>
      </c>
      <c r="E37" s="26">
        <v>16.96</v>
      </c>
      <c r="F37" s="160"/>
      <c r="G37" s="142"/>
      <c r="H37" s="166"/>
      <c r="I37" s="140"/>
      <c r="J37" s="166"/>
      <c r="K37" s="237">
        <f t="shared" si="5"/>
        <v>0</v>
      </c>
      <c r="L37" s="263"/>
      <c r="M37" s="196"/>
      <c r="N37" s="139" t="s">
        <v>227</v>
      </c>
      <c r="O37" s="241" t="s">
        <v>246</v>
      </c>
      <c r="P37" s="205" t="s">
        <v>84</v>
      </c>
    </row>
    <row r="38" spans="1:16" ht="33.75" x14ac:dyDescent="0.2">
      <c r="A38" s="158">
        <f t="shared" si="4"/>
        <v>19</v>
      </c>
      <c r="B38" s="162" t="s">
        <v>85</v>
      </c>
      <c r="C38" s="9" t="s">
        <v>63</v>
      </c>
      <c r="D38" s="159" t="s">
        <v>60</v>
      </c>
      <c r="E38" s="26">
        <v>16.96</v>
      </c>
      <c r="F38" s="160">
        <v>1.274E-3</v>
      </c>
      <c r="G38" s="142">
        <f>E38*F38</f>
        <v>2.1607040000000001E-2</v>
      </c>
      <c r="H38" s="166"/>
      <c r="I38" s="140"/>
      <c r="J38" s="166"/>
      <c r="K38" s="237">
        <f t="shared" si="5"/>
        <v>0</v>
      </c>
      <c r="L38" s="263"/>
      <c r="M38" s="196"/>
      <c r="N38" s="139" t="s">
        <v>228</v>
      </c>
      <c r="O38" s="241" t="s">
        <v>246</v>
      </c>
      <c r="P38" s="205" t="s">
        <v>84</v>
      </c>
    </row>
    <row r="39" spans="1:16" x14ac:dyDescent="0.2">
      <c r="A39" s="158">
        <f t="shared" si="4"/>
        <v>20</v>
      </c>
      <c r="B39" s="162">
        <v>592133000</v>
      </c>
      <c r="C39" s="138" t="s">
        <v>173</v>
      </c>
      <c r="D39" s="159" t="s">
        <v>160</v>
      </c>
      <c r="E39" s="26">
        <v>6</v>
      </c>
      <c r="F39" s="160">
        <v>0.112</v>
      </c>
      <c r="G39" s="142">
        <f>E39*F39</f>
        <v>0.67200000000000004</v>
      </c>
      <c r="H39" s="160"/>
      <c r="I39" s="140"/>
      <c r="J39" s="166"/>
      <c r="K39" s="237">
        <f t="shared" si="5"/>
        <v>0</v>
      </c>
      <c r="L39" s="263"/>
      <c r="M39" s="196"/>
      <c r="N39" s="139" t="s">
        <v>227</v>
      </c>
      <c r="O39" s="10" t="s">
        <v>247</v>
      </c>
      <c r="P39" s="205" t="s">
        <v>174</v>
      </c>
    </row>
    <row r="40" spans="1:16" s="133" customFormat="1" ht="33.75" x14ac:dyDescent="0.2">
      <c r="A40" s="158">
        <f>A39+1</f>
        <v>21</v>
      </c>
      <c r="B40" s="167">
        <v>711161307</v>
      </c>
      <c r="C40" s="144" t="s">
        <v>208</v>
      </c>
      <c r="D40" s="168" t="s">
        <v>60</v>
      </c>
      <c r="E40" s="143">
        <v>13.5</v>
      </c>
      <c r="F40" s="169">
        <v>6.8599999999999998E-4</v>
      </c>
      <c r="G40" s="142">
        <f>E40*F40</f>
        <v>9.2610000000000001E-3</v>
      </c>
      <c r="H40" s="169"/>
      <c r="I40" s="140"/>
      <c r="J40" s="170"/>
      <c r="K40" s="237">
        <f t="shared" si="5"/>
        <v>0</v>
      </c>
      <c r="L40" s="263"/>
      <c r="M40" s="198"/>
      <c r="N40" s="215" t="s">
        <v>227</v>
      </c>
      <c r="O40" s="241" t="s">
        <v>246</v>
      </c>
      <c r="P40" s="207" t="s">
        <v>222</v>
      </c>
    </row>
    <row r="41" spans="1:16" s="141" customFormat="1" ht="33.75" x14ac:dyDescent="0.2">
      <c r="A41" s="158">
        <f>A40+1</f>
        <v>22</v>
      </c>
      <c r="B41" s="162" t="s">
        <v>91</v>
      </c>
      <c r="C41" s="138" t="s">
        <v>232</v>
      </c>
      <c r="D41" s="159" t="s">
        <v>64</v>
      </c>
      <c r="E41" s="26">
        <v>9</v>
      </c>
      <c r="F41" s="160">
        <v>0.05</v>
      </c>
      <c r="G41" s="142">
        <f>E41*F41</f>
        <v>0.45</v>
      </c>
      <c r="H41" s="160"/>
      <c r="I41" s="140"/>
      <c r="J41" s="166"/>
      <c r="K41" s="237">
        <f t="shared" si="5"/>
        <v>0</v>
      </c>
      <c r="L41" s="263"/>
      <c r="M41" s="196"/>
      <c r="N41" s="139" t="s">
        <v>228</v>
      </c>
      <c r="O41" s="241" t="s">
        <v>246</v>
      </c>
      <c r="P41" s="267" t="s">
        <v>293</v>
      </c>
    </row>
    <row r="42" spans="1:16" x14ac:dyDescent="0.2">
      <c r="A42" s="158"/>
      <c r="B42" s="162"/>
      <c r="C42" s="7"/>
      <c r="D42" s="159"/>
      <c r="E42" s="278"/>
      <c r="F42" s="159"/>
      <c r="G42" s="107"/>
      <c r="H42" s="69"/>
      <c r="I42" s="108"/>
      <c r="J42" s="69"/>
      <c r="K42" s="250"/>
      <c r="L42" s="263"/>
      <c r="M42" s="196"/>
      <c r="N42" s="139"/>
      <c r="O42" s="7"/>
      <c r="P42" s="205"/>
    </row>
    <row r="43" spans="1:16" x14ac:dyDescent="0.2">
      <c r="A43" s="165" t="s">
        <v>27</v>
      </c>
      <c r="B43" s="21" t="s">
        <v>32</v>
      </c>
      <c r="C43" s="2" t="str">
        <f>C33</f>
        <v>Svislé konstrukce</v>
      </c>
      <c r="D43" s="1"/>
      <c r="E43" s="5"/>
      <c r="F43" s="109"/>
      <c r="G43" s="110">
        <f>SUM(G34:G42)</f>
        <v>1.6798609630000001</v>
      </c>
      <c r="H43" s="111"/>
      <c r="I43" s="117">
        <f>SUM(I34:I42)</f>
        <v>0</v>
      </c>
      <c r="J43" s="113"/>
      <c r="K43" s="238">
        <f>SUM(K34:K42)</f>
        <v>0</v>
      </c>
      <c r="L43" s="265"/>
      <c r="M43" s="199"/>
      <c r="N43" s="216"/>
      <c r="O43" s="225"/>
      <c r="P43" s="208"/>
    </row>
    <row r="44" spans="1:16" x14ac:dyDescent="0.2">
      <c r="A44" s="157" t="s">
        <v>26</v>
      </c>
      <c r="B44" s="150" t="s">
        <v>34</v>
      </c>
      <c r="C44" s="3" t="s">
        <v>36</v>
      </c>
      <c r="D44" s="4"/>
      <c r="E44" s="6"/>
      <c r="F44" s="103"/>
      <c r="G44" s="104"/>
      <c r="H44" s="105"/>
      <c r="I44" s="106"/>
      <c r="J44" s="105"/>
      <c r="K44" s="236"/>
      <c r="L44" s="263"/>
      <c r="M44" s="196"/>
      <c r="N44" s="139"/>
      <c r="O44" s="7"/>
      <c r="P44" s="205"/>
    </row>
    <row r="45" spans="1:16" ht="56.25" x14ac:dyDescent="0.2">
      <c r="A45" s="158">
        <f>A41+1</f>
        <v>23</v>
      </c>
      <c r="B45" s="162">
        <v>451315114</v>
      </c>
      <c r="C45" s="19" t="s">
        <v>59</v>
      </c>
      <c r="D45" s="159" t="s">
        <v>60</v>
      </c>
      <c r="E45" s="26">
        <v>14.055</v>
      </c>
      <c r="F45" s="160">
        <v>0.22797600000000001</v>
      </c>
      <c r="G45" s="142">
        <f>E45*F45</f>
        <v>3.2042026800000003</v>
      </c>
      <c r="H45" s="161"/>
      <c r="I45" s="20"/>
      <c r="J45" s="161"/>
      <c r="K45" s="237">
        <f>E45*J45</f>
        <v>0</v>
      </c>
      <c r="L45" s="263"/>
      <c r="M45" s="200"/>
      <c r="N45" s="217" t="s">
        <v>227</v>
      </c>
      <c r="O45" s="12" t="s">
        <v>246</v>
      </c>
      <c r="P45" s="257" t="s">
        <v>298</v>
      </c>
    </row>
    <row r="46" spans="1:16" s="135" customFormat="1" ht="33.75" x14ac:dyDescent="0.2">
      <c r="A46" s="171">
        <f>A45+1</f>
        <v>24</v>
      </c>
      <c r="B46" s="172" t="s">
        <v>92</v>
      </c>
      <c r="C46" s="134" t="s">
        <v>210</v>
      </c>
      <c r="D46" s="173" t="s">
        <v>64</v>
      </c>
      <c r="E46" s="256">
        <v>14.5</v>
      </c>
      <c r="F46" s="174">
        <v>0.18</v>
      </c>
      <c r="G46" s="136">
        <f>E46*F46</f>
        <v>2.61</v>
      </c>
      <c r="H46" s="175"/>
      <c r="I46" s="132"/>
      <c r="J46" s="176"/>
      <c r="K46" s="237">
        <f t="shared" ref="K46:K49" si="6">E46*J46</f>
        <v>0</v>
      </c>
      <c r="L46" s="263"/>
      <c r="M46" s="201"/>
      <c r="N46" s="218" t="s">
        <v>228</v>
      </c>
      <c r="O46" s="226" t="s">
        <v>292</v>
      </c>
      <c r="P46" s="210" t="s">
        <v>272</v>
      </c>
    </row>
    <row r="47" spans="1:16" s="135" customFormat="1" ht="22.5" x14ac:dyDescent="0.2">
      <c r="A47" s="171">
        <f>A46+1</f>
        <v>25</v>
      </c>
      <c r="B47" s="172" t="s">
        <v>212</v>
      </c>
      <c r="C47" s="134" t="s">
        <v>211</v>
      </c>
      <c r="D47" s="173" t="s">
        <v>64</v>
      </c>
      <c r="E47" s="256">
        <v>5</v>
      </c>
      <c r="F47" s="174">
        <v>0.130965</v>
      </c>
      <c r="G47" s="136">
        <f>E47*F47</f>
        <v>0.65482499999999999</v>
      </c>
      <c r="H47" s="175"/>
      <c r="I47" s="132"/>
      <c r="J47" s="176"/>
      <c r="K47" s="237">
        <f t="shared" si="6"/>
        <v>0</v>
      </c>
      <c r="L47" s="263"/>
      <c r="M47" s="201"/>
      <c r="N47" s="218" t="s">
        <v>228</v>
      </c>
      <c r="O47" s="10" t="s">
        <v>287</v>
      </c>
      <c r="P47" s="210" t="s">
        <v>221</v>
      </c>
    </row>
    <row r="48" spans="1:16" s="135" customFormat="1" x14ac:dyDescent="0.2">
      <c r="A48" s="171">
        <f>A47+1</f>
        <v>26</v>
      </c>
      <c r="B48" s="172" t="s">
        <v>93</v>
      </c>
      <c r="C48" s="134" t="s">
        <v>213</v>
      </c>
      <c r="D48" s="173" t="s">
        <v>65</v>
      </c>
      <c r="E48" s="256">
        <v>20</v>
      </c>
      <c r="F48" s="174">
        <v>1.15E-2</v>
      </c>
      <c r="G48" s="136">
        <f>E48*F48</f>
        <v>0.22999999999999998</v>
      </c>
      <c r="H48" s="160"/>
      <c r="I48" s="140"/>
      <c r="J48" s="176"/>
      <c r="K48" s="237">
        <f t="shared" si="6"/>
        <v>0</v>
      </c>
      <c r="L48" s="263"/>
      <c r="M48" s="196"/>
      <c r="N48" s="139" t="s">
        <v>228</v>
      </c>
      <c r="O48" s="10" t="s">
        <v>247</v>
      </c>
      <c r="P48" s="205" t="s">
        <v>189</v>
      </c>
    </row>
    <row r="49" spans="1:16" x14ac:dyDescent="0.2">
      <c r="A49" s="158"/>
      <c r="B49" s="162"/>
      <c r="C49" s="7"/>
      <c r="D49" s="159"/>
      <c r="E49" s="278"/>
      <c r="F49" s="159"/>
      <c r="G49" s="107"/>
      <c r="H49" s="69"/>
      <c r="I49" s="108"/>
      <c r="J49" s="69"/>
      <c r="K49" s="237"/>
      <c r="L49" s="263"/>
      <c r="M49" s="196"/>
      <c r="N49" s="139"/>
      <c r="O49" s="7"/>
      <c r="P49" s="205"/>
    </row>
    <row r="50" spans="1:16" x14ac:dyDescent="0.2">
      <c r="A50" s="165" t="s">
        <v>27</v>
      </c>
      <c r="B50" s="21" t="s">
        <v>35</v>
      </c>
      <c r="C50" s="2" t="str">
        <f>C44</f>
        <v>Vodorovné konstrukce</v>
      </c>
      <c r="D50" s="1"/>
      <c r="E50" s="5"/>
      <c r="F50" s="109"/>
      <c r="G50" s="115">
        <f>SUM(G45:G48)</f>
        <v>6.6990276800000004</v>
      </c>
      <c r="H50" s="111"/>
      <c r="I50" s="117">
        <f>SUM(I45:I48)</f>
        <v>0</v>
      </c>
      <c r="J50" s="113"/>
      <c r="K50" s="238">
        <f>SUM(K45:K48)</f>
        <v>0</v>
      </c>
      <c r="L50" s="265"/>
      <c r="M50" s="199"/>
      <c r="N50" s="216"/>
      <c r="O50" s="225"/>
      <c r="P50" s="208"/>
    </row>
    <row r="51" spans="1:16" x14ac:dyDescent="0.2">
      <c r="A51" s="157" t="s">
        <v>26</v>
      </c>
      <c r="B51" s="151">
        <v>5</v>
      </c>
      <c r="C51" s="3" t="s">
        <v>38</v>
      </c>
      <c r="D51" s="4"/>
      <c r="E51" s="6"/>
      <c r="F51" s="103"/>
      <c r="G51" s="104"/>
      <c r="H51" s="166"/>
      <c r="I51" s="106"/>
      <c r="J51" s="105"/>
      <c r="K51" s="236"/>
      <c r="L51" s="263"/>
      <c r="M51" s="196"/>
      <c r="N51" s="139"/>
      <c r="O51" s="7"/>
      <c r="P51" s="205"/>
    </row>
    <row r="52" spans="1:16" ht="22.5" x14ac:dyDescent="0.2">
      <c r="A52" s="158">
        <f>A48+1</f>
        <v>27</v>
      </c>
      <c r="B52" s="24">
        <v>596211122</v>
      </c>
      <c r="C52" s="8" t="s">
        <v>58</v>
      </c>
      <c r="D52" s="159" t="s">
        <v>60</v>
      </c>
      <c r="E52" s="26">
        <v>238.64400000000001</v>
      </c>
      <c r="F52" s="160">
        <v>8.4250000000000005E-2</v>
      </c>
      <c r="G52" s="142">
        <f>E52*F52</f>
        <v>20.105757000000001</v>
      </c>
      <c r="H52" s="166"/>
      <c r="I52" s="140"/>
      <c r="J52" s="166"/>
      <c r="K52" s="237">
        <f>E52*J52</f>
        <v>0</v>
      </c>
      <c r="L52" s="263"/>
      <c r="M52" s="200"/>
      <c r="N52" s="217" t="s">
        <v>227</v>
      </c>
      <c r="O52" s="10" t="s">
        <v>287</v>
      </c>
      <c r="P52" s="209" t="s">
        <v>248</v>
      </c>
    </row>
    <row r="53" spans="1:16" ht="22.5" x14ac:dyDescent="0.2">
      <c r="A53" s="158">
        <f>A52+1</f>
        <v>28</v>
      </c>
      <c r="B53" s="162">
        <v>451561111</v>
      </c>
      <c r="C53" s="8" t="s">
        <v>100</v>
      </c>
      <c r="D53" s="159" t="s">
        <v>60</v>
      </c>
      <c r="E53" s="26">
        <f>E52</f>
        <v>238.64400000000001</v>
      </c>
      <c r="F53" s="160">
        <v>0.20266000000000001</v>
      </c>
      <c r="G53" s="142">
        <f>E53*F53</f>
        <v>48.363593040000005</v>
      </c>
      <c r="H53" s="166"/>
      <c r="I53" s="140"/>
      <c r="J53" s="166"/>
      <c r="K53" s="237">
        <f t="shared" ref="K53:K59" si="7">E53*J53</f>
        <v>0</v>
      </c>
      <c r="L53" s="263"/>
      <c r="M53" s="196"/>
      <c r="N53" s="139" t="s">
        <v>227</v>
      </c>
      <c r="O53" s="10" t="s">
        <v>287</v>
      </c>
      <c r="P53" s="205" t="s">
        <v>175</v>
      </c>
    </row>
    <row r="54" spans="1:16" ht="22.5" x14ac:dyDescent="0.2">
      <c r="A54" s="158">
        <f>A53+1</f>
        <v>29</v>
      </c>
      <c r="B54" s="162" t="s">
        <v>86</v>
      </c>
      <c r="C54" s="8" t="s">
        <v>57</v>
      </c>
      <c r="D54" s="159" t="s">
        <v>60</v>
      </c>
      <c r="E54" s="26">
        <f>5*E52</f>
        <v>1193.22</v>
      </c>
      <c r="F54" s="160">
        <v>2.0240000000000001E-2</v>
      </c>
      <c r="G54" s="142">
        <f>E54*F54</f>
        <v>24.150772800000002</v>
      </c>
      <c r="H54" s="166"/>
      <c r="I54" s="140"/>
      <c r="J54" s="166"/>
      <c r="K54" s="237">
        <f t="shared" si="7"/>
        <v>0</v>
      </c>
      <c r="L54" s="263"/>
      <c r="M54" s="196"/>
      <c r="N54" s="139" t="s">
        <v>228</v>
      </c>
      <c r="O54" s="10" t="s">
        <v>287</v>
      </c>
      <c r="P54" s="205" t="s">
        <v>176</v>
      </c>
    </row>
    <row r="55" spans="1:16" ht="22.5" x14ac:dyDescent="0.2">
      <c r="A55" s="158">
        <f t="shared" ref="A55:A59" si="8">A54+1</f>
        <v>30</v>
      </c>
      <c r="B55" s="162">
        <v>592453080</v>
      </c>
      <c r="C55" s="8" t="s">
        <v>88</v>
      </c>
      <c r="D55" s="159" t="s">
        <v>60</v>
      </c>
      <c r="E55" s="26">
        <f>E52-E56-80*0.95</f>
        <v>158.34399999999999</v>
      </c>
      <c r="F55" s="160">
        <v>0.13100000000000001</v>
      </c>
      <c r="G55" s="142">
        <f>E55*F55</f>
        <v>20.743064</v>
      </c>
      <c r="H55" s="166"/>
      <c r="I55" s="140"/>
      <c r="J55" s="166"/>
      <c r="K55" s="237">
        <f t="shared" si="7"/>
        <v>0</v>
      </c>
      <c r="L55" s="263"/>
      <c r="M55" s="200"/>
      <c r="N55" s="217" t="s">
        <v>227</v>
      </c>
      <c r="O55" s="10" t="s">
        <v>247</v>
      </c>
      <c r="P55" s="209" t="s">
        <v>231</v>
      </c>
    </row>
    <row r="56" spans="1:16" s="126" customFormat="1" x14ac:dyDescent="0.2">
      <c r="A56" s="158">
        <f t="shared" si="8"/>
        <v>31</v>
      </c>
      <c r="B56" s="162">
        <v>592452670</v>
      </c>
      <c r="C56" s="145" t="s">
        <v>169</v>
      </c>
      <c r="D56" s="159" t="s">
        <v>60</v>
      </c>
      <c r="E56" s="26">
        <v>4.3</v>
      </c>
      <c r="F56" s="160">
        <v>0.13100000000000001</v>
      </c>
      <c r="G56" s="142">
        <f t="shared" ref="G56:G58" si="9">E56*F56</f>
        <v>0.56330000000000002</v>
      </c>
      <c r="H56" s="166"/>
      <c r="I56" s="140"/>
      <c r="J56" s="166"/>
      <c r="K56" s="237">
        <f t="shared" si="7"/>
        <v>0</v>
      </c>
      <c r="L56" s="263"/>
      <c r="M56" s="196"/>
      <c r="N56" s="139" t="s">
        <v>227</v>
      </c>
      <c r="O56" s="10" t="s">
        <v>247</v>
      </c>
      <c r="P56" s="205" t="s">
        <v>268</v>
      </c>
    </row>
    <row r="57" spans="1:16" x14ac:dyDescent="0.2">
      <c r="A57" s="158">
        <f t="shared" si="8"/>
        <v>32</v>
      </c>
      <c r="B57" s="162" t="s">
        <v>203</v>
      </c>
      <c r="C57" s="8" t="s">
        <v>69</v>
      </c>
      <c r="D57" s="159" t="s">
        <v>65</v>
      </c>
      <c r="E57" s="26">
        <v>79</v>
      </c>
      <c r="F57" s="160">
        <v>0.17899999999999999</v>
      </c>
      <c r="G57" s="142">
        <f t="shared" si="9"/>
        <v>14.141</v>
      </c>
      <c r="H57" s="166"/>
      <c r="I57" s="140"/>
      <c r="J57" s="166"/>
      <c r="K57" s="237">
        <f t="shared" si="7"/>
        <v>0</v>
      </c>
      <c r="L57" s="263"/>
      <c r="M57" s="196"/>
      <c r="N57" s="139" t="s">
        <v>228</v>
      </c>
      <c r="O57" s="10" t="s">
        <v>247</v>
      </c>
      <c r="P57" s="205" t="s">
        <v>206</v>
      </c>
    </row>
    <row r="58" spans="1:16" s="126" customFormat="1" x14ac:dyDescent="0.2">
      <c r="A58" s="158">
        <f t="shared" si="8"/>
        <v>33</v>
      </c>
      <c r="B58" s="162" t="s">
        <v>204</v>
      </c>
      <c r="C58" s="145" t="s">
        <v>205</v>
      </c>
      <c r="D58" s="159" t="s">
        <v>65</v>
      </c>
      <c r="E58" s="26">
        <v>1</v>
      </c>
      <c r="F58" s="160">
        <v>0.17899999999999999</v>
      </c>
      <c r="G58" s="142">
        <f t="shared" si="9"/>
        <v>0.17899999999999999</v>
      </c>
      <c r="H58" s="166"/>
      <c r="I58" s="140"/>
      <c r="J58" s="166"/>
      <c r="K58" s="237">
        <f t="shared" si="7"/>
        <v>0</v>
      </c>
      <c r="L58" s="263"/>
      <c r="M58" s="196"/>
      <c r="N58" s="139" t="s">
        <v>228</v>
      </c>
      <c r="O58" s="10" t="s">
        <v>247</v>
      </c>
      <c r="P58" s="205" t="s">
        <v>207</v>
      </c>
    </row>
    <row r="59" spans="1:16" ht="22.5" x14ac:dyDescent="0.2">
      <c r="A59" s="158">
        <f t="shared" si="8"/>
        <v>34</v>
      </c>
      <c r="B59" s="162" t="s">
        <v>98</v>
      </c>
      <c r="C59" s="138" t="s">
        <v>72</v>
      </c>
      <c r="D59" s="159" t="s">
        <v>64</v>
      </c>
      <c r="E59" s="26">
        <v>81.5</v>
      </c>
      <c r="F59" s="160"/>
      <c r="G59" s="142"/>
      <c r="H59" s="166"/>
      <c r="I59" s="140"/>
      <c r="J59" s="166"/>
      <c r="K59" s="237">
        <f t="shared" si="7"/>
        <v>0</v>
      </c>
      <c r="L59" s="263"/>
      <c r="M59" s="196"/>
      <c r="N59" s="139" t="s">
        <v>228</v>
      </c>
      <c r="O59" s="10" t="s">
        <v>287</v>
      </c>
      <c r="P59" s="205" t="s">
        <v>267</v>
      </c>
    </row>
    <row r="60" spans="1:16" x14ac:dyDescent="0.2">
      <c r="A60" s="158"/>
      <c r="B60" s="162"/>
      <c r="C60" s="7"/>
      <c r="D60" s="159"/>
      <c r="E60" s="278"/>
      <c r="F60" s="159"/>
      <c r="G60" s="107"/>
      <c r="H60" s="166"/>
      <c r="I60" s="140"/>
      <c r="J60" s="69"/>
      <c r="K60" s="250"/>
      <c r="L60" s="263"/>
      <c r="M60" s="196"/>
      <c r="N60" s="139"/>
      <c r="O60" s="7"/>
      <c r="P60" s="205"/>
    </row>
    <row r="61" spans="1:16" x14ac:dyDescent="0.2">
      <c r="A61" s="165" t="s">
        <v>27</v>
      </c>
      <c r="B61" s="21" t="s">
        <v>37</v>
      </c>
      <c r="C61" s="2" t="str">
        <f>C51</f>
        <v>Komunikace</v>
      </c>
      <c r="D61" s="1"/>
      <c r="E61" s="5"/>
      <c r="F61" s="109"/>
      <c r="G61" s="110">
        <f>SUM(G52:G60)</f>
        <v>128.24648684000002</v>
      </c>
      <c r="H61" s="111"/>
      <c r="I61" s="117">
        <f>SUM(I52:I60)</f>
        <v>0</v>
      </c>
      <c r="J61" s="113"/>
      <c r="K61" s="238">
        <f>SUM(K52:K60)</f>
        <v>0</v>
      </c>
      <c r="L61" s="265"/>
      <c r="M61" s="199"/>
      <c r="N61" s="216"/>
      <c r="O61" s="225"/>
      <c r="P61" s="208"/>
    </row>
    <row r="62" spans="1:16" ht="14.25" hidden="1" customHeight="1" x14ac:dyDescent="0.2">
      <c r="A62" s="157" t="s">
        <v>26</v>
      </c>
      <c r="B62" s="22" t="s">
        <v>40</v>
      </c>
      <c r="C62" s="3" t="s">
        <v>39</v>
      </c>
      <c r="D62" s="4"/>
      <c r="E62" s="6"/>
      <c r="F62" s="103"/>
      <c r="G62" s="104"/>
      <c r="H62" s="105"/>
      <c r="I62" s="106"/>
      <c r="J62" s="105"/>
      <c r="K62" s="236"/>
      <c r="L62" s="263"/>
      <c r="M62" s="196"/>
      <c r="N62" s="139"/>
      <c r="O62" s="7"/>
      <c r="P62" s="205"/>
    </row>
    <row r="63" spans="1:16" ht="14.25" hidden="1" customHeight="1" x14ac:dyDescent="0.2">
      <c r="A63" s="177"/>
      <c r="B63" s="23"/>
      <c r="C63" s="7"/>
      <c r="D63" s="159"/>
      <c r="E63" s="11"/>
      <c r="F63" s="118"/>
      <c r="G63" s="119"/>
      <c r="H63" s="120"/>
      <c r="I63" s="121"/>
      <c r="J63" s="120"/>
      <c r="K63" s="239"/>
      <c r="L63" s="263"/>
      <c r="M63" s="196"/>
      <c r="N63" s="139"/>
      <c r="O63" s="7"/>
      <c r="P63" s="205"/>
    </row>
    <row r="64" spans="1:16" ht="14.25" hidden="1" customHeight="1" x14ac:dyDescent="0.2">
      <c r="A64" s="158"/>
      <c r="B64" s="162"/>
      <c r="C64" s="138"/>
      <c r="D64" s="159"/>
      <c r="E64" s="278"/>
      <c r="F64" s="159"/>
      <c r="G64" s="107"/>
      <c r="H64" s="69"/>
      <c r="I64" s="108"/>
      <c r="J64" s="69"/>
      <c r="K64" s="250"/>
      <c r="L64" s="263"/>
      <c r="M64" s="196"/>
      <c r="N64" s="139"/>
      <c r="O64" s="7"/>
      <c r="P64" s="205"/>
    </row>
    <row r="65" spans="1:16" ht="14.25" hidden="1" customHeight="1" x14ac:dyDescent="0.2">
      <c r="A65" s="165" t="s">
        <v>27</v>
      </c>
      <c r="B65" s="21" t="s">
        <v>41</v>
      </c>
      <c r="C65" s="2" t="str">
        <f>C62</f>
        <v>Úpravy povrchů</v>
      </c>
      <c r="D65" s="1"/>
      <c r="E65" s="5"/>
      <c r="F65" s="109"/>
      <c r="G65" s="115">
        <f>SUM(G62:G64)</f>
        <v>0</v>
      </c>
      <c r="H65" s="111"/>
      <c r="I65" s="112">
        <f>SUM(I62:I64)</f>
        <v>0</v>
      </c>
      <c r="J65" s="113"/>
      <c r="K65" s="238">
        <f>SUM(K62:K64)</f>
        <v>0</v>
      </c>
      <c r="L65" s="263"/>
      <c r="M65" s="196"/>
      <c r="N65" s="139"/>
      <c r="O65" s="7"/>
      <c r="P65" s="205"/>
    </row>
    <row r="66" spans="1:16" ht="14.25" hidden="1" customHeight="1" x14ac:dyDescent="0.2">
      <c r="A66" s="157" t="s">
        <v>26</v>
      </c>
      <c r="B66" s="22" t="s">
        <v>42</v>
      </c>
      <c r="C66" s="3" t="s">
        <v>46</v>
      </c>
      <c r="D66" s="4"/>
      <c r="E66" s="6"/>
      <c r="F66" s="103"/>
      <c r="G66" s="104"/>
      <c r="H66" s="105"/>
      <c r="I66" s="106"/>
      <c r="J66" s="105"/>
      <c r="K66" s="236"/>
      <c r="L66" s="263"/>
      <c r="M66" s="196"/>
      <c r="N66" s="139"/>
      <c r="O66" s="7"/>
      <c r="P66" s="205"/>
    </row>
    <row r="67" spans="1:16" ht="14.25" hidden="1" customHeight="1" x14ac:dyDescent="0.2">
      <c r="A67" s="158">
        <v>13</v>
      </c>
      <c r="B67" s="162"/>
      <c r="C67" s="7"/>
      <c r="D67" s="159"/>
      <c r="E67" s="278"/>
      <c r="F67" s="159"/>
      <c r="G67" s="107">
        <f>E67*F67</f>
        <v>0</v>
      </c>
      <c r="H67" s="69"/>
      <c r="I67" s="140">
        <f>E67*H67</f>
        <v>0</v>
      </c>
      <c r="J67" s="69"/>
      <c r="K67" s="237">
        <f>E67*J67</f>
        <v>0</v>
      </c>
      <c r="L67" s="263"/>
      <c r="M67" s="196"/>
      <c r="N67" s="139"/>
      <c r="O67" s="7"/>
      <c r="P67" s="205"/>
    </row>
    <row r="68" spans="1:16" ht="14.25" hidden="1" customHeight="1" x14ac:dyDescent="0.2">
      <c r="A68" s="158">
        <v>14</v>
      </c>
      <c r="B68" s="162"/>
      <c r="C68" s="7"/>
      <c r="D68" s="159"/>
      <c r="E68" s="278"/>
      <c r="F68" s="159"/>
      <c r="G68" s="107">
        <f>E68*F68</f>
        <v>0</v>
      </c>
      <c r="H68" s="69"/>
      <c r="I68" s="140">
        <f>E68*H68</f>
        <v>0</v>
      </c>
      <c r="J68" s="69"/>
      <c r="K68" s="237">
        <f>E68*J68</f>
        <v>0</v>
      </c>
      <c r="L68" s="263"/>
      <c r="M68" s="196"/>
      <c r="N68" s="139"/>
      <c r="O68" s="7"/>
      <c r="P68" s="205"/>
    </row>
    <row r="69" spans="1:16" ht="14.25" hidden="1" customHeight="1" x14ac:dyDescent="0.2">
      <c r="A69" s="158"/>
      <c r="B69" s="162"/>
      <c r="C69" s="7"/>
      <c r="D69" s="159"/>
      <c r="E69" s="278"/>
      <c r="F69" s="159"/>
      <c r="G69" s="107"/>
      <c r="H69" s="69"/>
      <c r="I69" s="108"/>
      <c r="J69" s="69"/>
      <c r="K69" s="250"/>
      <c r="L69" s="263"/>
      <c r="M69" s="196"/>
      <c r="N69" s="139"/>
      <c r="O69" s="7"/>
      <c r="P69" s="205"/>
    </row>
    <row r="70" spans="1:16" ht="14.25" hidden="1" customHeight="1" x14ac:dyDescent="0.2">
      <c r="A70" s="165" t="s">
        <v>27</v>
      </c>
      <c r="B70" s="21" t="s">
        <v>43</v>
      </c>
      <c r="C70" s="2" t="str">
        <f>C66</f>
        <v>Konstrukce a práce PSV</v>
      </c>
      <c r="D70" s="1"/>
      <c r="E70" s="5"/>
      <c r="F70" s="109"/>
      <c r="G70" s="115">
        <f>SUM(G67:G68)</f>
        <v>0</v>
      </c>
      <c r="H70" s="111"/>
      <c r="I70" s="112">
        <f>SUM(I67:I68)</f>
        <v>0</v>
      </c>
      <c r="J70" s="113"/>
      <c r="K70" s="238">
        <f>SUM(K67:K68)</f>
        <v>0</v>
      </c>
      <c r="L70" s="263"/>
      <c r="M70" s="196"/>
      <c r="N70" s="139"/>
      <c r="O70" s="7"/>
      <c r="P70" s="205"/>
    </row>
    <row r="71" spans="1:16" x14ac:dyDescent="0.2">
      <c r="A71" s="157" t="s">
        <v>26</v>
      </c>
      <c r="B71" s="151">
        <v>8</v>
      </c>
      <c r="C71" s="3" t="s">
        <v>47</v>
      </c>
      <c r="D71" s="4"/>
      <c r="E71" s="6"/>
      <c r="F71" s="103"/>
      <c r="G71" s="104"/>
      <c r="H71" s="105"/>
      <c r="I71" s="106"/>
      <c r="J71" s="105"/>
      <c r="K71" s="236"/>
      <c r="L71" s="263"/>
      <c r="M71" s="196"/>
      <c r="N71" s="139"/>
      <c r="O71" s="7"/>
      <c r="P71" s="205"/>
    </row>
    <row r="72" spans="1:16" ht="22.5" x14ac:dyDescent="0.2">
      <c r="A72" s="158">
        <f>A59+1</f>
        <v>35</v>
      </c>
      <c r="B72" s="162">
        <v>935113211</v>
      </c>
      <c r="C72" s="12" t="s">
        <v>152</v>
      </c>
      <c r="D72" s="159" t="s">
        <v>64</v>
      </c>
      <c r="E72" s="26">
        <v>26</v>
      </c>
      <c r="F72" s="160">
        <v>0.292209</v>
      </c>
      <c r="G72" s="142">
        <f t="shared" ref="G72:G87" si="10">E72*F72</f>
        <v>7.5974339999999998</v>
      </c>
      <c r="H72" s="166"/>
      <c r="I72" s="140"/>
      <c r="J72" s="166"/>
      <c r="K72" s="237">
        <f>E72*J72</f>
        <v>0</v>
      </c>
      <c r="L72" s="263"/>
      <c r="M72" s="196"/>
      <c r="N72" s="139" t="s">
        <v>227</v>
      </c>
      <c r="O72" s="10" t="s">
        <v>287</v>
      </c>
      <c r="P72" s="205" t="s">
        <v>264</v>
      </c>
    </row>
    <row r="73" spans="1:16" ht="22.5" x14ac:dyDescent="0.2">
      <c r="A73" s="158">
        <f t="shared" ref="A73:A87" si="11">A72+1</f>
        <v>36</v>
      </c>
      <c r="B73" s="162" t="s">
        <v>154</v>
      </c>
      <c r="C73" s="12" t="s">
        <v>177</v>
      </c>
      <c r="D73" s="159" t="s">
        <v>65</v>
      </c>
      <c r="E73" s="26">
        <v>25</v>
      </c>
      <c r="F73" s="160">
        <v>4.8000000000000001E-2</v>
      </c>
      <c r="G73" s="142"/>
      <c r="H73" s="166"/>
      <c r="I73" s="140"/>
      <c r="J73" s="166"/>
      <c r="K73" s="237">
        <f t="shared" ref="K73:K87" si="12">E73*J73</f>
        <v>0</v>
      </c>
      <c r="L73" s="263"/>
      <c r="M73" s="200"/>
      <c r="N73" s="217" t="s">
        <v>228</v>
      </c>
      <c r="O73" s="226" t="s">
        <v>265</v>
      </c>
      <c r="P73" s="209" t="s">
        <v>153</v>
      </c>
    </row>
    <row r="74" spans="1:16" x14ac:dyDescent="0.2">
      <c r="A74" s="158">
        <f t="shared" si="11"/>
        <v>37</v>
      </c>
      <c r="B74" s="162">
        <v>592271310</v>
      </c>
      <c r="C74" s="12" t="s">
        <v>171</v>
      </c>
      <c r="D74" s="159" t="s">
        <v>65</v>
      </c>
      <c r="E74" s="26">
        <v>25</v>
      </c>
      <c r="F74" s="160">
        <v>2.7000000000000001E-3</v>
      </c>
      <c r="G74" s="142">
        <f t="shared" si="10"/>
        <v>6.7500000000000004E-2</v>
      </c>
      <c r="H74" s="166"/>
      <c r="I74" s="140"/>
      <c r="J74" s="166"/>
      <c r="K74" s="237">
        <f t="shared" si="12"/>
        <v>0</v>
      </c>
      <c r="L74" s="263"/>
      <c r="M74" s="200"/>
      <c r="N74" s="217" t="s">
        <v>227</v>
      </c>
      <c r="O74" s="10" t="s">
        <v>247</v>
      </c>
      <c r="P74" s="209" t="s">
        <v>261</v>
      </c>
    </row>
    <row r="75" spans="1:16" ht="22.5" x14ac:dyDescent="0.2">
      <c r="A75" s="158">
        <f t="shared" si="11"/>
        <v>38</v>
      </c>
      <c r="B75" s="162">
        <v>592271320</v>
      </c>
      <c r="C75" s="12" t="s">
        <v>172</v>
      </c>
      <c r="D75" s="159" t="s">
        <v>65</v>
      </c>
      <c r="E75" s="26">
        <v>2</v>
      </c>
      <c r="F75" s="160">
        <v>1.2999999999999999E-3</v>
      </c>
      <c r="G75" s="142">
        <f t="shared" si="10"/>
        <v>2.5999999999999999E-3</v>
      </c>
      <c r="H75" s="166"/>
      <c r="I75" s="140"/>
      <c r="J75" s="166"/>
      <c r="K75" s="237">
        <f t="shared" si="12"/>
        <v>0</v>
      </c>
      <c r="L75" s="263"/>
      <c r="M75" s="200"/>
      <c r="N75" s="217" t="s">
        <v>227</v>
      </c>
      <c r="O75" s="10" t="s">
        <v>247</v>
      </c>
      <c r="P75" s="209" t="s">
        <v>262</v>
      </c>
    </row>
    <row r="76" spans="1:16" ht="22.5" x14ac:dyDescent="0.2">
      <c r="A76" s="158">
        <f t="shared" si="11"/>
        <v>39</v>
      </c>
      <c r="B76" s="162" t="s">
        <v>101</v>
      </c>
      <c r="C76" s="12" t="s">
        <v>145</v>
      </c>
      <c r="D76" s="159" t="s">
        <v>65</v>
      </c>
      <c r="E76" s="26">
        <v>2</v>
      </c>
      <c r="F76" s="160">
        <v>0.05</v>
      </c>
      <c r="G76" s="142">
        <f t="shared" si="10"/>
        <v>0.1</v>
      </c>
      <c r="H76" s="166"/>
      <c r="I76" s="140"/>
      <c r="J76" s="166"/>
      <c r="K76" s="237">
        <f t="shared" si="12"/>
        <v>0</v>
      </c>
      <c r="L76" s="263"/>
      <c r="M76" s="196"/>
      <c r="N76" s="139" t="s">
        <v>228</v>
      </c>
      <c r="O76" s="10" t="s">
        <v>247</v>
      </c>
      <c r="P76" s="209" t="s">
        <v>263</v>
      </c>
    </row>
    <row r="77" spans="1:16" ht="22.5" x14ac:dyDescent="0.2">
      <c r="A77" s="158">
        <f t="shared" si="11"/>
        <v>40</v>
      </c>
      <c r="B77" s="162">
        <v>871355211</v>
      </c>
      <c r="C77" s="7" t="s">
        <v>215</v>
      </c>
      <c r="D77" s="159" t="s">
        <v>64</v>
      </c>
      <c r="E77" s="26">
        <f>35+15</f>
        <v>50</v>
      </c>
      <c r="F77" s="160">
        <v>4.2700000000000004E-3</v>
      </c>
      <c r="G77" s="142">
        <f t="shared" si="10"/>
        <v>0.21350000000000002</v>
      </c>
      <c r="H77" s="166"/>
      <c r="I77" s="140"/>
      <c r="J77" s="166"/>
      <c r="K77" s="237">
        <f t="shared" si="12"/>
        <v>0</v>
      </c>
      <c r="L77" s="263"/>
      <c r="M77" s="196"/>
      <c r="N77" s="139" t="s">
        <v>227</v>
      </c>
      <c r="O77" s="252" t="s">
        <v>269</v>
      </c>
      <c r="P77" s="147" t="s">
        <v>273</v>
      </c>
    </row>
    <row r="78" spans="1:16" s="116" customFormat="1" ht="15" x14ac:dyDescent="0.2">
      <c r="A78" s="158">
        <f t="shared" si="11"/>
        <v>41</v>
      </c>
      <c r="B78" s="172">
        <v>592255650</v>
      </c>
      <c r="C78" s="253" t="s">
        <v>249</v>
      </c>
      <c r="D78" s="173" t="s">
        <v>65</v>
      </c>
      <c r="E78" s="256">
        <v>4</v>
      </c>
      <c r="F78" s="174">
        <v>0.56000000000000005</v>
      </c>
      <c r="G78" s="136">
        <f t="shared" si="10"/>
        <v>2.2400000000000002</v>
      </c>
      <c r="H78" s="176"/>
      <c r="I78" s="254"/>
      <c r="J78" s="176"/>
      <c r="K78" s="237">
        <f t="shared" si="12"/>
        <v>0</v>
      </c>
      <c r="L78" s="263"/>
      <c r="M78" s="196"/>
      <c r="N78" s="139" t="s">
        <v>227</v>
      </c>
      <c r="O78" s="10" t="s">
        <v>247</v>
      </c>
      <c r="P78" s="147" t="s">
        <v>260</v>
      </c>
    </row>
    <row r="79" spans="1:16" s="141" customFormat="1" ht="33.75" x14ac:dyDescent="0.2">
      <c r="A79" s="158">
        <f t="shared" si="11"/>
        <v>42</v>
      </c>
      <c r="B79" s="162">
        <v>977151126</v>
      </c>
      <c r="C79" s="7" t="s">
        <v>234</v>
      </c>
      <c r="D79" s="159" t="s">
        <v>64</v>
      </c>
      <c r="E79" s="26">
        <v>0.1</v>
      </c>
      <c r="F79" s="160">
        <v>3.336E-3</v>
      </c>
      <c r="G79" s="142">
        <f t="shared" si="10"/>
        <v>3.3360000000000003E-4</v>
      </c>
      <c r="H79" s="166"/>
      <c r="I79" s="140"/>
      <c r="J79" s="166"/>
      <c r="K79" s="237">
        <f t="shared" si="12"/>
        <v>0</v>
      </c>
      <c r="L79" s="263"/>
      <c r="M79" s="196"/>
      <c r="N79" s="139" t="s">
        <v>227</v>
      </c>
      <c r="O79" s="241" t="s">
        <v>246</v>
      </c>
      <c r="P79" s="209" t="s">
        <v>259</v>
      </c>
    </row>
    <row r="80" spans="1:16" s="141" customFormat="1" x14ac:dyDescent="0.2">
      <c r="A80" s="158">
        <f t="shared" si="11"/>
        <v>43</v>
      </c>
      <c r="B80" s="172">
        <v>245510320</v>
      </c>
      <c r="C80" s="253" t="s">
        <v>250</v>
      </c>
      <c r="D80" s="173" t="s">
        <v>192</v>
      </c>
      <c r="E80" s="256">
        <v>30</v>
      </c>
      <c r="F80" s="137">
        <v>1E-3</v>
      </c>
      <c r="G80" s="136">
        <f t="shared" si="10"/>
        <v>0.03</v>
      </c>
      <c r="H80" s="176"/>
      <c r="I80" s="254"/>
      <c r="J80" s="176"/>
      <c r="K80" s="237">
        <f t="shared" si="12"/>
        <v>0</v>
      </c>
      <c r="L80" s="263"/>
      <c r="N80" s="139" t="s">
        <v>227</v>
      </c>
      <c r="O80" s="10" t="s">
        <v>247</v>
      </c>
      <c r="P80" s="147" t="s">
        <v>275</v>
      </c>
    </row>
    <row r="81" spans="1:16" s="141" customFormat="1" ht="22.5" x14ac:dyDescent="0.2">
      <c r="A81" s="158">
        <f t="shared" si="11"/>
        <v>44</v>
      </c>
      <c r="B81" s="172">
        <v>711122131</v>
      </c>
      <c r="C81" s="253" t="s">
        <v>251</v>
      </c>
      <c r="D81" s="173" t="s">
        <v>60</v>
      </c>
      <c r="E81" s="256">
        <v>10.68</v>
      </c>
      <c r="F81" s="174">
        <v>3.4999999999999997E-5</v>
      </c>
      <c r="G81" s="136">
        <f t="shared" si="10"/>
        <v>3.7379999999999998E-4</v>
      </c>
      <c r="H81" s="176"/>
      <c r="I81" s="254"/>
      <c r="J81" s="176"/>
      <c r="K81" s="237">
        <f t="shared" si="12"/>
        <v>0</v>
      </c>
      <c r="L81" s="263"/>
      <c r="N81" s="139" t="s">
        <v>227</v>
      </c>
      <c r="O81" s="10" t="s">
        <v>287</v>
      </c>
      <c r="P81" s="147" t="s">
        <v>189</v>
      </c>
    </row>
    <row r="82" spans="1:16" s="141" customFormat="1" ht="22.5" x14ac:dyDescent="0.2">
      <c r="A82" s="158">
        <f t="shared" si="11"/>
        <v>45</v>
      </c>
      <c r="B82" s="162" t="s">
        <v>146</v>
      </c>
      <c r="C82" s="7" t="s">
        <v>235</v>
      </c>
      <c r="D82" s="159" t="s">
        <v>65</v>
      </c>
      <c r="E82" s="26">
        <v>1</v>
      </c>
      <c r="F82" s="160">
        <v>5.0000000000000001E-4</v>
      </c>
      <c r="G82" s="142">
        <f t="shared" si="10"/>
        <v>5.0000000000000001E-4</v>
      </c>
      <c r="H82" s="166"/>
      <c r="I82" s="140"/>
      <c r="J82" s="166"/>
      <c r="K82" s="237">
        <f t="shared" si="12"/>
        <v>0</v>
      </c>
      <c r="L82" s="263"/>
      <c r="M82" s="196"/>
      <c r="N82" s="139" t="s">
        <v>228</v>
      </c>
      <c r="O82" s="10" t="s">
        <v>287</v>
      </c>
      <c r="P82" s="209" t="s">
        <v>294</v>
      </c>
    </row>
    <row r="83" spans="1:16" s="126" customFormat="1" ht="33.75" x14ac:dyDescent="0.2">
      <c r="A83" s="158">
        <f t="shared" si="11"/>
        <v>46</v>
      </c>
      <c r="B83" s="162">
        <v>451572111</v>
      </c>
      <c r="C83" s="7" t="s">
        <v>190</v>
      </c>
      <c r="D83" s="159" t="s">
        <v>67</v>
      </c>
      <c r="E83" s="26">
        <f>(E77-4)*0.05*0.6</f>
        <v>1.3800000000000001</v>
      </c>
      <c r="F83" s="160">
        <v>1.8907700000000001</v>
      </c>
      <c r="G83" s="142">
        <f t="shared" si="10"/>
        <v>2.6092626000000001</v>
      </c>
      <c r="H83" s="166"/>
      <c r="I83" s="140"/>
      <c r="J83" s="166"/>
      <c r="K83" s="237">
        <f t="shared" si="12"/>
        <v>0</v>
      </c>
      <c r="L83" s="263"/>
      <c r="M83" s="200"/>
      <c r="N83" s="217" t="s">
        <v>227</v>
      </c>
      <c r="O83" s="241" t="s">
        <v>246</v>
      </c>
      <c r="P83" s="209" t="s">
        <v>274</v>
      </c>
    </row>
    <row r="84" spans="1:16" s="141" customFormat="1" ht="33.75" x14ac:dyDescent="0.2">
      <c r="A84" s="158">
        <f t="shared" si="11"/>
        <v>47</v>
      </c>
      <c r="B84" s="162">
        <v>899623151</v>
      </c>
      <c r="C84" s="12" t="s">
        <v>309</v>
      </c>
      <c r="D84" s="159" t="s">
        <v>67</v>
      </c>
      <c r="E84" s="26">
        <f>0.523984763*8.8</f>
        <v>4.6110659144000001</v>
      </c>
      <c r="F84" s="160">
        <v>2.2563399999999998</v>
      </c>
      <c r="G84" s="142">
        <f t="shared" si="10"/>
        <v>10.404132465297295</v>
      </c>
      <c r="H84" s="166"/>
      <c r="I84" s="140"/>
      <c r="J84" s="166"/>
      <c r="K84" s="237">
        <f t="shared" si="12"/>
        <v>0</v>
      </c>
      <c r="L84" s="263"/>
      <c r="M84" s="252"/>
      <c r="N84" s="217"/>
      <c r="O84" s="241" t="s">
        <v>246</v>
      </c>
      <c r="P84" s="209" t="s">
        <v>310</v>
      </c>
    </row>
    <row r="85" spans="1:16" s="116" customFormat="1" ht="15" x14ac:dyDescent="0.2">
      <c r="A85" s="158">
        <f t="shared" si="11"/>
        <v>48</v>
      </c>
      <c r="B85" s="172">
        <v>583439590</v>
      </c>
      <c r="C85" s="253" t="s">
        <v>252</v>
      </c>
      <c r="D85" s="173" t="s">
        <v>56</v>
      </c>
      <c r="E85" s="256">
        <f>2.6*3.54</f>
        <v>9.2040000000000006</v>
      </c>
      <c r="F85" s="174">
        <v>1</v>
      </c>
      <c r="G85" s="136">
        <f>E85*F85</f>
        <v>9.2040000000000006</v>
      </c>
      <c r="H85" s="176"/>
      <c r="I85" s="254"/>
      <c r="J85" s="176"/>
      <c r="K85" s="237">
        <f t="shared" si="12"/>
        <v>0</v>
      </c>
      <c r="L85" s="263"/>
      <c r="N85" s="217" t="s">
        <v>227</v>
      </c>
      <c r="O85" s="10" t="s">
        <v>247</v>
      </c>
      <c r="P85" s="147" t="s">
        <v>253</v>
      </c>
    </row>
    <row r="86" spans="1:16" s="141" customFormat="1" x14ac:dyDescent="0.2">
      <c r="A86" s="158">
        <f t="shared" si="11"/>
        <v>49</v>
      </c>
      <c r="B86" s="162">
        <v>721242116</v>
      </c>
      <c r="C86" s="7" t="s">
        <v>216</v>
      </c>
      <c r="D86" s="159" t="s">
        <v>65</v>
      </c>
      <c r="E86" s="26">
        <v>1</v>
      </c>
      <c r="F86" s="160">
        <v>1.5E-3</v>
      </c>
      <c r="G86" s="142">
        <f t="shared" si="10"/>
        <v>1.5E-3</v>
      </c>
      <c r="H86" s="166"/>
      <c r="I86" s="140"/>
      <c r="J86" s="166"/>
      <c r="K86" s="237">
        <f t="shared" si="12"/>
        <v>0</v>
      </c>
      <c r="L86" s="263"/>
      <c r="M86" s="196"/>
      <c r="N86" s="217" t="s">
        <v>227</v>
      </c>
      <c r="O86" s="10" t="s">
        <v>266</v>
      </c>
      <c r="P86" s="205" t="s">
        <v>256</v>
      </c>
    </row>
    <row r="87" spans="1:16" s="141" customFormat="1" ht="22.5" x14ac:dyDescent="0.2">
      <c r="A87" s="158">
        <f t="shared" si="11"/>
        <v>50</v>
      </c>
      <c r="B87" s="162">
        <v>562311610</v>
      </c>
      <c r="C87" s="12" t="s">
        <v>217</v>
      </c>
      <c r="D87" s="159" t="s">
        <v>65</v>
      </c>
      <c r="E87" s="26">
        <v>1</v>
      </c>
      <c r="F87" s="160">
        <v>1.5E-3</v>
      </c>
      <c r="G87" s="142">
        <f t="shared" si="10"/>
        <v>1.5E-3</v>
      </c>
      <c r="H87" s="166"/>
      <c r="I87" s="140"/>
      <c r="J87" s="166"/>
      <c r="K87" s="237">
        <f t="shared" si="12"/>
        <v>0</v>
      </c>
      <c r="L87" s="263"/>
      <c r="M87" s="196"/>
      <c r="N87" s="217" t="s">
        <v>227</v>
      </c>
      <c r="O87" s="10" t="s">
        <v>247</v>
      </c>
      <c r="P87" s="205" t="s">
        <v>189</v>
      </c>
    </row>
    <row r="88" spans="1:16" x14ac:dyDescent="0.2">
      <c r="A88" s="158"/>
      <c r="B88" s="162"/>
      <c r="C88" s="7"/>
      <c r="D88" s="159"/>
      <c r="E88" s="278"/>
      <c r="F88" s="159"/>
      <c r="G88" s="107"/>
      <c r="H88" s="69"/>
      <c r="I88" s="108"/>
      <c r="J88" s="166"/>
      <c r="K88" s="250"/>
      <c r="L88" s="263"/>
      <c r="M88" s="196"/>
      <c r="N88" s="217"/>
      <c r="O88" s="7"/>
      <c r="P88" s="205"/>
    </row>
    <row r="89" spans="1:16" x14ac:dyDescent="0.2">
      <c r="A89" s="165" t="s">
        <v>27</v>
      </c>
      <c r="B89" s="21" t="s">
        <v>45</v>
      </c>
      <c r="C89" s="2" t="str">
        <f>C71</f>
        <v>Trubní vedení</v>
      </c>
      <c r="D89" s="1"/>
      <c r="E89" s="5"/>
      <c r="F89" s="109"/>
      <c r="G89" s="110">
        <f>SUM(G72:G88)</f>
        <v>32.472636465297299</v>
      </c>
      <c r="H89" s="111"/>
      <c r="I89" s="115">
        <f>SUM(I72:I88)</f>
        <v>0</v>
      </c>
      <c r="J89" s="113"/>
      <c r="K89" s="238">
        <f>SUM(K72:K88)</f>
        <v>0</v>
      </c>
      <c r="L89" s="265"/>
      <c r="M89" s="199"/>
      <c r="N89" s="216"/>
      <c r="O89" s="225"/>
      <c r="P89" s="208"/>
    </row>
    <row r="90" spans="1:16" x14ac:dyDescent="0.2">
      <c r="A90" s="157" t="s">
        <v>26</v>
      </c>
      <c r="B90" s="151">
        <v>9</v>
      </c>
      <c r="C90" s="3" t="s">
        <v>48</v>
      </c>
      <c r="D90" s="4"/>
      <c r="E90" s="6"/>
      <c r="F90" s="103"/>
      <c r="G90" s="104"/>
      <c r="H90" s="105"/>
      <c r="I90" s="106"/>
      <c r="J90" s="105"/>
      <c r="K90" s="236"/>
      <c r="L90" s="263"/>
      <c r="M90" s="196"/>
      <c r="N90" s="139"/>
      <c r="O90" s="7"/>
      <c r="P90" s="205"/>
    </row>
    <row r="91" spans="1:16" ht="22.5" x14ac:dyDescent="0.2">
      <c r="A91" s="158">
        <f>A87+1</f>
        <v>51</v>
      </c>
      <c r="B91" s="162">
        <v>923503114</v>
      </c>
      <c r="C91" s="8" t="s">
        <v>76</v>
      </c>
      <c r="D91" s="159" t="s">
        <v>64</v>
      </c>
      <c r="E91" s="26">
        <v>97</v>
      </c>
      <c r="F91" s="160"/>
      <c r="G91" s="142"/>
      <c r="H91" s="166"/>
      <c r="I91" s="140"/>
      <c r="J91" s="166"/>
      <c r="K91" s="237">
        <f>E91*J91</f>
        <v>0</v>
      </c>
      <c r="L91" s="263"/>
      <c r="M91" s="196"/>
      <c r="N91" s="139" t="s">
        <v>227</v>
      </c>
      <c r="O91" s="10" t="s">
        <v>287</v>
      </c>
      <c r="P91" s="205" t="s">
        <v>271</v>
      </c>
    </row>
    <row r="92" spans="1:16" ht="22.5" x14ac:dyDescent="0.2">
      <c r="A92" s="158">
        <f>A91+1</f>
        <v>52</v>
      </c>
      <c r="B92" s="162" t="s">
        <v>147</v>
      </c>
      <c r="C92" s="8" t="s">
        <v>66</v>
      </c>
      <c r="D92" s="159" t="s">
        <v>64</v>
      </c>
      <c r="E92" s="26">
        <v>97</v>
      </c>
      <c r="F92" s="160"/>
      <c r="G92" s="142"/>
      <c r="H92" s="166"/>
      <c r="I92" s="140"/>
      <c r="J92" s="166"/>
      <c r="K92" s="237">
        <f t="shared" ref="K92:K120" si="13">E92*J92</f>
        <v>0</v>
      </c>
      <c r="L92" s="263"/>
      <c r="M92" s="196"/>
      <c r="N92" s="139" t="s">
        <v>228</v>
      </c>
      <c r="O92" s="10" t="s">
        <v>287</v>
      </c>
      <c r="P92" s="205" t="s">
        <v>189</v>
      </c>
    </row>
    <row r="93" spans="1:16" ht="22.5" x14ac:dyDescent="0.2">
      <c r="A93" s="158">
        <f t="shared" ref="A93:A120" si="14">A92+1</f>
        <v>53</v>
      </c>
      <c r="B93" s="162">
        <v>961044111</v>
      </c>
      <c r="C93" s="138" t="s">
        <v>75</v>
      </c>
      <c r="D93" s="13" t="s">
        <v>67</v>
      </c>
      <c r="E93" s="26">
        <v>1.2250000000000001</v>
      </c>
      <c r="F93" s="160"/>
      <c r="G93" s="142"/>
      <c r="H93" s="166"/>
      <c r="I93" s="140"/>
      <c r="J93" s="166"/>
      <c r="K93" s="237">
        <f t="shared" si="13"/>
        <v>0</v>
      </c>
      <c r="L93" s="263"/>
      <c r="M93" s="196"/>
      <c r="N93" s="139" t="s">
        <v>227</v>
      </c>
      <c r="O93" s="10" t="s">
        <v>287</v>
      </c>
      <c r="P93" s="205" t="s">
        <v>270</v>
      </c>
    </row>
    <row r="94" spans="1:16" ht="33.75" x14ac:dyDescent="0.2">
      <c r="A94" s="158">
        <f t="shared" si="14"/>
        <v>54</v>
      </c>
      <c r="B94" s="162">
        <v>923924321</v>
      </c>
      <c r="C94" s="138" t="s">
        <v>178</v>
      </c>
      <c r="D94" s="125" t="s">
        <v>64</v>
      </c>
      <c r="E94" s="26">
        <v>80</v>
      </c>
      <c r="F94" s="160">
        <v>1.821</v>
      </c>
      <c r="G94" s="142">
        <f t="shared" ref="G94:G98" si="15">E94*F94</f>
        <v>145.68</v>
      </c>
      <c r="H94" s="166"/>
      <c r="I94" s="140"/>
      <c r="J94" s="176"/>
      <c r="K94" s="237">
        <f t="shared" si="13"/>
        <v>0</v>
      </c>
      <c r="L94" s="263"/>
      <c r="M94" s="200"/>
      <c r="N94" s="217" t="s">
        <v>227</v>
      </c>
      <c r="O94" s="241" t="s">
        <v>246</v>
      </c>
      <c r="P94" s="209" t="s">
        <v>295</v>
      </c>
    </row>
    <row r="95" spans="1:16" ht="22.5" x14ac:dyDescent="0.2">
      <c r="A95" s="158">
        <f t="shared" si="14"/>
        <v>55</v>
      </c>
      <c r="B95" s="162" t="s">
        <v>158</v>
      </c>
      <c r="C95" s="138" t="s">
        <v>184</v>
      </c>
      <c r="D95" s="125" t="s">
        <v>65</v>
      </c>
      <c r="E95" s="26">
        <v>5</v>
      </c>
      <c r="F95" s="160">
        <v>1.34</v>
      </c>
      <c r="G95" s="142">
        <f t="shared" si="15"/>
        <v>6.7</v>
      </c>
      <c r="H95" s="166"/>
      <c r="I95" s="140"/>
      <c r="J95" s="166"/>
      <c r="K95" s="237">
        <f t="shared" si="13"/>
        <v>0</v>
      </c>
      <c r="L95" s="263"/>
      <c r="M95" s="200"/>
      <c r="N95" s="217" t="s">
        <v>228</v>
      </c>
      <c r="O95" s="10" t="s">
        <v>247</v>
      </c>
      <c r="P95" s="209" t="s">
        <v>180</v>
      </c>
    </row>
    <row r="96" spans="1:16" ht="22.5" x14ac:dyDescent="0.2">
      <c r="A96" s="158">
        <f t="shared" si="14"/>
        <v>56</v>
      </c>
      <c r="B96" s="162" t="s">
        <v>185</v>
      </c>
      <c r="C96" s="138" t="s">
        <v>183</v>
      </c>
      <c r="D96" s="125" t="s">
        <v>65</v>
      </c>
      <c r="E96" s="26">
        <v>2</v>
      </c>
      <c r="F96" s="160">
        <v>1.1499999999999999</v>
      </c>
      <c r="G96" s="142">
        <f t="shared" si="15"/>
        <v>2.2999999999999998</v>
      </c>
      <c r="H96" s="166"/>
      <c r="I96" s="140"/>
      <c r="J96" s="166"/>
      <c r="K96" s="237">
        <f t="shared" si="13"/>
        <v>0</v>
      </c>
      <c r="L96" s="263"/>
      <c r="M96" s="200"/>
      <c r="N96" s="217" t="s">
        <v>228</v>
      </c>
      <c r="O96" s="10" t="s">
        <v>247</v>
      </c>
      <c r="P96" s="209" t="s">
        <v>181</v>
      </c>
    </row>
    <row r="97" spans="1:16" ht="22.5" x14ac:dyDescent="0.2">
      <c r="A97" s="158">
        <f t="shared" si="14"/>
        <v>57</v>
      </c>
      <c r="B97" s="162" t="s">
        <v>159</v>
      </c>
      <c r="C97" s="138" t="s">
        <v>179</v>
      </c>
      <c r="D97" s="125" t="s">
        <v>64</v>
      </c>
      <c r="E97" s="26">
        <v>14</v>
      </c>
      <c r="F97" s="160"/>
      <c r="G97" s="142"/>
      <c r="H97" s="166"/>
      <c r="I97" s="140"/>
      <c r="J97" s="166"/>
      <c r="K97" s="237">
        <f t="shared" si="13"/>
        <v>0</v>
      </c>
      <c r="L97" s="263"/>
      <c r="M97" s="200"/>
      <c r="N97" s="217" t="s">
        <v>228</v>
      </c>
      <c r="O97" s="10" t="s">
        <v>287</v>
      </c>
      <c r="P97" s="209" t="s">
        <v>182</v>
      </c>
    </row>
    <row r="98" spans="1:16" ht="22.5" x14ac:dyDescent="0.2">
      <c r="A98" s="158">
        <f t="shared" si="14"/>
        <v>58</v>
      </c>
      <c r="B98" s="162">
        <v>592175090</v>
      </c>
      <c r="C98" s="138" t="s">
        <v>89</v>
      </c>
      <c r="D98" s="125" t="s">
        <v>64</v>
      </c>
      <c r="E98" s="26">
        <f>E99</f>
        <v>67.64</v>
      </c>
      <c r="F98" s="160">
        <v>2.4E-2</v>
      </c>
      <c r="G98" s="142">
        <f t="shared" si="15"/>
        <v>1.6233600000000001</v>
      </c>
      <c r="H98" s="166"/>
      <c r="I98" s="140"/>
      <c r="J98" s="166"/>
      <c r="K98" s="237">
        <f t="shared" si="13"/>
        <v>0</v>
      </c>
      <c r="L98" s="263"/>
      <c r="M98" s="200"/>
      <c r="N98" s="217" t="s">
        <v>227</v>
      </c>
      <c r="O98" s="10" t="s">
        <v>247</v>
      </c>
      <c r="P98" s="209" t="s">
        <v>230</v>
      </c>
    </row>
    <row r="99" spans="1:16" ht="27" customHeight="1" x14ac:dyDescent="0.2">
      <c r="A99" s="158">
        <f t="shared" si="14"/>
        <v>59</v>
      </c>
      <c r="B99" s="8">
        <v>916231213</v>
      </c>
      <c r="C99" s="138" t="s">
        <v>90</v>
      </c>
      <c r="D99" s="125" t="s">
        <v>64</v>
      </c>
      <c r="E99" s="26">
        <v>67.64</v>
      </c>
      <c r="F99" s="160">
        <v>0.1295</v>
      </c>
      <c r="G99" s="142">
        <f>E99*F99</f>
        <v>8.7593800000000002</v>
      </c>
      <c r="H99" s="166"/>
      <c r="I99" s="140"/>
      <c r="J99" s="166"/>
      <c r="K99" s="237">
        <f t="shared" si="13"/>
        <v>0</v>
      </c>
      <c r="L99" s="263"/>
      <c r="M99" s="200"/>
      <c r="N99" s="217" t="s">
        <v>227</v>
      </c>
      <c r="O99" s="10" t="s">
        <v>287</v>
      </c>
      <c r="P99" s="209" t="s">
        <v>189</v>
      </c>
    </row>
    <row r="100" spans="1:16" ht="33.75" x14ac:dyDescent="0.2">
      <c r="A100" s="158">
        <f t="shared" si="14"/>
        <v>60</v>
      </c>
      <c r="B100" s="162">
        <v>592173010</v>
      </c>
      <c r="C100" s="138" t="s">
        <v>170</v>
      </c>
      <c r="D100" s="125" t="s">
        <v>160</v>
      </c>
      <c r="E100" s="26">
        <v>24</v>
      </c>
      <c r="F100" s="160">
        <v>8.9999999999999993E-3</v>
      </c>
      <c r="G100" s="142">
        <f>E100*F100</f>
        <v>0.21599999999999997</v>
      </c>
      <c r="H100" s="166"/>
      <c r="I100" s="140"/>
      <c r="J100" s="166"/>
      <c r="K100" s="237">
        <f t="shared" si="13"/>
        <v>0</v>
      </c>
      <c r="L100" s="263"/>
      <c r="M100" s="200"/>
      <c r="N100" s="217" t="s">
        <v>227</v>
      </c>
      <c r="O100" s="10" t="s">
        <v>247</v>
      </c>
      <c r="P100" s="209" t="s">
        <v>276</v>
      </c>
    </row>
    <row r="101" spans="1:16" s="126" customFormat="1" ht="22.5" x14ac:dyDescent="0.2">
      <c r="A101" s="158">
        <f t="shared" si="14"/>
        <v>61</v>
      </c>
      <c r="B101" s="162">
        <v>916331112</v>
      </c>
      <c r="C101" s="138" t="s">
        <v>188</v>
      </c>
      <c r="D101" s="125" t="s">
        <v>64</v>
      </c>
      <c r="E101" s="26">
        <f>E100</f>
        <v>24</v>
      </c>
      <c r="F101" s="160">
        <v>0.10094599999999999</v>
      </c>
      <c r="G101" s="142">
        <f>E101*F101</f>
        <v>2.422704</v>
      </c>
      <c r="H101" s="166"/>
      <c r="I101" s="140"/>
      <c r="J101" s="166"/>
      <c r="K101" s="237">
        <f t="shared" si="13"/>
        <v>0</v>
      </c>
      <c r="L101" s="263"/>
      <c r="M101" s="200"/>
      <c r="N101" s="217" t="s">
        <v>227</v>
      </c>
      <c r="O101" s="10" t="s">
        <v>287</v>
      </c>
      <c r="P101" s="209" t="s">
        <v>189</v>
      </c>
    </row>
    <row r="102" spans="1:16" ht="22.5" x14ac:dyDescent="0.2">
      <c r="A102" s="158">
        <f t="shared" si="14"/>
        <v>62</v>
      </c>
      <c r="B102" s="162">
        <v>966001311</v>
      </c>
      <c r="C102" s="138" t="s">
        <v>94</v>
      </c>
      <c r="D102" s="125" t="s">
        <v>65</v>
      </c>
      <c r="E102" s="26">
        <v>1</v>
      </c>
      <c r="F102" s="160"/>
      <c r="G102" s="142"/>
      <c r="H102" s="166"/>
      <c r="I102" s="140"/>
      <c r="J102" s="166"/>
      <c r="K102" s="237">
        <f t="shared" si="13"/>
        <v>0</v>
      </c>
      <c r="L102" s="263"/>
      <c r="M102" s="200"/>
      <c r="N102" s="217" t="s">
        <v>227</v>
      </c>
      <c r="O102" s="10" t="s">
        <v>287</v>
      </c>
      <c r="P102" s="209" t="s">
        <v>202</v>
      </c>
    </row>
    <row r="103" spans="1:16" ht="22.5" x14ac:dyDescent="0.2">
      <c r="A103" s="158">
        <f t="shared" si="14"/>
        <v>63</v>
      </c>
      <c r="B103" s="162">
        <v>936104211</v>
      </c>
      <c r="C103" s="14" t="s">
        <v>77</v>
      </c>
      <c r="D103" s="125" t="s">
        <v>65</v>
      </c>
      <c r="E103" s="26">
        <v>2</v>
      </c>
      <c r="F103" s="160"/>
      <c r="G103" s="142"/>
      <c r="H103" s="166"/>
      <c r="I103" s="140"/>
      <c r="J103" s="166"/>
      <c r="K103" s="237">
        <f t="shared" si="13"/>
        <v>0</v>
      </c>
      <c r="L103" s="263"/>
      <c r="M103" s="196"/>
      <c r="N103" s="139" t="s">
        <v>227</v>
      </c>
      <c r="O103" s="10" t="s">
        <v>287</v>
      </c>
      <c r="P103" s="209" t="s">
        <v>255</v>
      </c>
    </row>
    <row r="104" spans="1:16" x14ac:dyDescent="0.2">
      <c r="A104" s="158">
        <f t="shared" si="14"/>
        <v>64</v>
      </c>
      <c r="B104" s="162" t="s">
        <v>155</v>
      </c>
      <c r="C104" s="8" t="s">
        <v>70</v>
      </c>
      <c r="D104" s="159" t="s">
        <v>65</v>
      </c>
      <c r="E104" s="26">
        <v>1</v>
      </c>
      <c r="F104" s="160">
        <v>0.02</v>
      </c>
      <c r="G104" s="142">
        <f>E104*F104</f>
        <v>0.02</v>
      </c>
      <c r="H104" s="166"/>
      <c r="I104" s="140"/>
      <c r="J104" s="166"/>
      <c r="K104" s="237">
        <f t="shared" si="13"/>
        <v>0</v>
      </c>
      <c r="L104" s="263"/>
      <c r="M104" s="196"/>
      <c r="N104" s="139" t="s">
        <v>228</v>
      </c>
      <c r="O104" s="10" t="s">
        <v>247</v>
      </c>
      <c r="P104" s="205" t="s">
        <v>297</v>
      </c>
    </row>
    <row r="105" spans="1:16" ht="22.5" x14ac:dyDescent="0.2">
      <c r="A105" s="158">
        <f t="shared" si="14"/>
        <v>65</v>
      </c>
      <c r="B105" s="162" t="s">
        <v>156</v>
      </c>
      <c r="C105" s="14" t="s">
        <v>79</v>
      </c>
      <c r="D105" s="159" t="s">
        <v>65</v>
      </c>
      <c r="E105" s="26">
        <v>1</v>
      </c>
      <c r="F105" s="160">
        <v>0.1</v>
      </c>
      <c r="G105" s="142">
        <f>E105*F105</f>
        <v>0.1</v>
      </c>
      <c r="H105" s="166"/>
      <c r="I105" s="140"/>
      <c r="J105" s="166"/>
      <c r="K105" s="237">
        <f t="shared" si="13"/>
        <v>0</v>
      </c>
      <c r="L105" s="263"/>
      <c r="M105" s="196"/>
      <c r="N105" s="139" t="s">
        <v>228</v>
      </c>
      <c r="O105" s="10" t="s">
        <v>247</v>
      </c>
      <c r="P105" s="205" t="s">
        <v>296</v>
      </c>
    </row>
    <row r="106" spans="1:16" ht="22.5" x14ac:dyDescent="0.2">
      <c r="A106" s="158">
        <f t="shared" si="14"/>
        <v>66</v>
      </c>
      <c r="B106" s="162">
        <v>936124113</v>
      </c>
      <c r="C106" s="14" t="s">
        <v>78</v>
      </c>
      <c r="D106" s="125" t="s">
        <v>65</v>
      </c>
      <c r="E106" s="26">
        <v>1</v>
      </c>
      <c r="F106" s="160">
        <v>1.1620000000000001E-3</v>
      </c>
      <c r="G106" s="142">
        <f>E106*F106</f>
        <v>1.1620000000000001E-3</v>
      </c>
      <c r="H106" s="166"/>
      <c r="I106" s="140"/>
      <c r="J106" s="166"/>
      <c r="K106" s="237">
        <f t="shared" si="13"/>
        <v>0</v>
      </c>
      <c r="L106" s="263"/>
      <c r="M106" s="196"/>
      <c r="N106" s="139" t="s">
        <v>227</v>
      </c>
      <c r="O106" s="10" t="s">
        <v>287</v>
      </c>
      <c r="P106" s="205" t="s">
        <v>189</v>
      </c>
    </row>
    <row r="107" spans="1:16" ht="22.5" x14ac:dyDescent="0.2">
      <c r="A107" s="158">
        <f t="shared" si="14"/>
        <v>67</v>
      </c>
      <c r="B107" s="162" t="s">
        <v>157</v>
      </c>
      <c r="C107" s="14" t="s">
        <v>161</v>
      </c>
      <c r="D107" s="159" t="s">
        <v>60</v>
      </c>
      <c r="E107" s="26">
        <v>0.5</v>
      </c>
      <c r="F107" s="160">
        <v>20</v>
      </c>
      <c r="G107" s="142">
        <f>E107*F107</f>
        <v>10</v>
      </c>
      <c r="H107" s="166"/>
      <c r="I107" s="140"/>
      <c r="J107" s="166"/>
      <c r="K107" s="237">
        <f t="shared" si="13"/>
        <v>0</v>
      </c>
      <c r="L107" s="263"/>
      <c r="M107" s="200"/>
      <c r="N107" s="217" t="s">
        <v>228</v>
      </c>
      <c r="O107" s="10" t="s">
        <v>247</v>
      </c>
      <c r="P107" s="209" t="s">
        <v>229</v>
      </c>
    </row>
    <row r="108" spans="1:16" s="126" customFormat="1" ht="33.75" x14ac:dyDescent="0.2">
      <c r="A108" s="158">
        <f t="shared" si="14"/>
        <v>68</v>
      </c>
      <c r="B108" s="162" t="s">
        <v>186</v>
      </c>
      <c r="C108" s="138" t="s">
        <v>187</v>
      </c>
      <c r="D108" s="125" t="s">
        <v>64</v>
      </c>
      <c r="E108" s="26">
        <v>2.8</v>
      </c>
      <c r="F108" s="160">
        <v>8.5307999999999995E-2</v>
      </c>
      <c r="G108" s="142">
        <f t="shared" ref="G108:G109" si="16">E108*F108</f>
        <v>0.23886239999999997</v>
      </c>
      <c r="H108" s="166"/>
      <c r="I108" s="140"/>
      <c r="J108" s="166"/>
      <c r="K108" s="237">
        <f t="shared" si="13"/>
        <v>0</v>
      </c>
      <c r="L108" s="263"/>
      <c r="M108" s="200"/>
      <c r="N108" s="217" t="s">
        <v>228</v>
      </c>
      <c r="O108" s="241" t="s">
        <v>246</v>
      </c>
      <c r="P108" s="209" t="s">
        <v>286</v>
      </c>
    </row>
    <row r="109" spans="1:16" s="126" customFormat="1" ht="33.75" x14ac:dyDescent="0.2">
      <c r="A109" s="158">
        <f t="shared" si="14"/>
        <v>69</v>
      </c>
      <c r="B109" s="162">
        <v>389381001</v>
      </c>
      <c r="C109" s="138" t="s">
        <v>168</v>
      </c>
      <c r="D109" s="125" t="s">
        <v>67</v>
      </c>
      <c r="E109" s="26">
        <v>4.6295999999999997E-2</v>
      </c>
      <c r="F109" s="160">
        <v>2.5960999999999999</v>
      </c>
      <c r="G109" s="142">
        <f t="shared" si="16"/>
        <v>0.12018904559999999</v>
      </c>
      <c r="H109" s="166"/>
      <c r="I109" s="140"/>
      <c r="J109" s="166"/>
      <c r="K109" s="237">
        <f t="shared" si="13"/>
        <v>0</v>
      </c>
      <c r="L109" s="263"/>
      <c r="M109" s="200"/>
      <c r="N109" s="217" t="s">
        <v>227</v>
      </c>
      <c r="O109" s="241" t="s">
        <v>246</v>
      </c>
      <c r="P109" s="209" t="s">
        <v>254</v>
      </c>
    </row>
    <row r="110" spans="1:16" s="116" customFormat="1" ht="33.75" x14ac:dyDescent="0.2">
      <c r="A110" s="158">
        <f t="shared" si="14"/>
        <v>70</v>
      </c>
      <c r="B110" s="27" t="s">
        <v>164</v>
      </c>
      <c r="C110" s="14" t="s">
        <v>149</v>
      </c>
      <c r="D110" s="159" t="s">
        <v>65</v>
      </c>
      <c r="E110" s="26">
        <v>2</v>
      </c>
      <c r="F110" s="128"/>
      <c r="G110" s="142"/>
      <c r="H110" s="166"/>
      <c r="I110" s="140"/>
      <c r="J110" s="166"/>
      <c r="K110" s="237">
        <f t="shared" si="13"/>
        <v>0</v>
      </c>
      <c r="L110" s="263"/>
      <c r="M110" s="196"/>
      <c r="N110" s="139" t="s">
        <v>228</v>
      </c>
      <c r="O110" s="12" t="s">
        <v>277</v>
      </c>
      <c r="P110" s="205" t="s">
        <v>278</v>
      </c>
    </row>
    <row r="111" spans="1:16" s="116" customFormat="1" ht="22.5" x14ac:dyDescent="0.2">
      <c r="A111" s="158">
        <f t="shared" si="14"/>
        <v>71</v>
      </c>
      <c r="B111" s="27" t="s">
        <v>163</v>
      </c>
      <c r="C111" s="14" t="s">
        <v>151</v>
      </c>
      <c r="D111" s="159" t="s">
        <v>65</v>
      </c>
      <c r="E111" s="26">
        <v>1</v>
      </c>
      <c r="F111" s="128"/>
      <c r="G111" s="142"/>
      <c r="H111" s="166"/>
      <c r="I111" s="140"/>
      <c r="J111" s="166"/>
      <c r="K111" s="237">
        <f t="shared" si="13"/>
        <v>0</v>
      </c>
      <c r="L111" s="263"/>
      <c r="M111" s="196"/>
      <c r="N111" s="139" t="s">
        <v>228</v>
      </c>
      <c r="O111" s="12" t="s">
        <v>277</v>
      </c>
      <c r="P111" s="205" t="s">
        <v>278</v>
      </c>
    </row>
    <row r="112" spans="1:16" s="116" customFormat="1" ht="22.5" x14ac:dyDescent="0.2">
      <c r="A112" s="158">
        <f t="shared" si="14"/>
        <v>72</v>
      </c>
      <c r="B112" s="27" t="s">
        <v>209</v>
      </c>
      <c r="C112" s="14" t="s">
        <v>150</v>
      </c>
      <c r="D112" s="159" t="s">
        <v>65</v>
      </c>
      <c r="E112" s="26">
        <v>1</v>
      </c>
      <c r="F112" s="128"/>
      <c r="G112" s="142"/>
      <c r="H112" s="166"/>
      <c r="I112" s="140"/>
      <c r="J112" s="166"/>
      <c r="K112" s="237">
        <f t="shared" si="13"/>
        <v>0</v>
      </c>
      <c r="L112" s="263"/>
      <c r="M112" s="196"/>
      <c r="N112" s="139" t="s">
        <v>228</v>
      </c>
      <c r="O112" s="12" t="s">
        <v>277</v>
      </c>
      <c r="P112" s="205" t="s">
        <v>278</v>
      </c>
    </row>
    <row r="113" spans="1:16" s="116" customFormat="1" ht="22.5" x14ac:dyDescent="0.2">
      <c r="A113" s="158">
        <f t="shared" si="14"/>
        <v>73</v>
      </c>
      <c r="B113" s="27" t="s">
        <v>214</v>
      </c>
      <c r="C113" s="131" t="s">
        <v>201</v>
      </c>
      <c r="D113" s="159" t="s">
        <v>65</v>
      </c>
      <c r="E113" s="26">
        <v>2</v>
      </c>
      <c r="F113" s="128">
        <v>0.01</v>
      </c>
      <c r="G113" s="142">
        <f t="shared" ref="G113" si="17">E113*F113</f>
        <v>0.02</v>
      </c>
      <c r="H113" s="166"/>
      <c r="I113" s="140"/>
      <c r="J113" s="166"/>
      <c r="K113" s="237">
        <f t="shared" si="13"/>
        <v>0</v>
      </c>
      <c r="L113" s="263"/>
      <c r="M113" s="196"/>
      <c r="N113" s="139" t="s">
        <v>228</v>
      </c>
      <c r="O113" s="12" t="s">
        <v>277</v>
      </c>
      <c r="P113" s="205" t="s">
        <v>279</v>
      </c>
    </row>
    <row r="114" spans="1:16" ht="45" x14ac:dyDescent="0.2">
      <c r="A114" s="158">
        <f t="shared" si="14"/>
        <v>74</v>
      </c>
      <c r="B114" s="162">
        <v>997241611</v>
      </c>
      <c r="C114" s="145" t="s">
        <v>95</v>
      </c>
      <c r="D114" s="125" t="s">
        <v>56</v>
      </c>
      <c r="E114" s="26">
        <f>E115</f>
        <v>85.8</v>
      </c>
      <c r="F114" s="69"/>
      <c r="G114" s="142"/>
      <c r="H114" s="166"/>
      <c r="I114" s="140"/>
      <c r="J114" s="160"/>
      <c r="K114" s="237">
        <f t="shared" si="13"/>
        <v>0</v>
      </c>
      <c r="L114" s="263"/>
      <c r="M114" s="202"/>
      <c r="N114" s="219" t="s">
        <v>227</v>
      </c>
      <c r="O114" s="10" t="s">
        <v>282</v>
      </c>
      <c r="P114" s="211" t="s">
        <v>223</v>
      </c>
    </row>
    <row r="115" spans="1:16" ht="33.75" x14ac:dyDescent="0.2">
      <c r="A115" s="158">
        <f t="shared" si="14"/>
        <v>75</v>
      </c>
      <c r="B115" s="162">
        <v>997241511</v>
      </c>
      <c r="C115" s="145" t="s">
        <v>73</v>
      </c>
      <c r="D115" s="13" t="s">
        <v>56</v>
      </c>
      <c r="E115" s="26">
        <f>39.227+39.329+3.369+3.875</f>
        <v>85.8</v>
      </c>
      <c r="F115" s="160"/>
      <c r="G115" s="142"/>
      <c r="H115" s="166"/>
      <c r="I115" s="140"/>
      <c r="J115" s="166"/>
      <c r="K115" s="237">
        <f t="shared" si="13"/>
        <v>0</v>
      </c>
      <c r="L115" s="263"/>
      <c r="M115" s="202"/>
      <c r="N115" s="219" t="s">
        <v>227</v>
      </c>
      <c r="O115" s="10" t="s">
        <v>281</v>
      </c>
      <c r="P115" s="268" t="s">
        <v>306</v>
      </c>
    </row>
    <row r="116" spans="1:16" s="141" customFormat="1" ht="45" x14ac:dyDescent="0.2">
      <c r="A116" s="158">
        <f t="shared" si="14"/>
        <v>76</v>
      </c>
      <c r="B116" s="162">
        <v>997241519</v>
      </c>
      <c r="C116" s="145" t="s">
        <v>237</v>
      </c>
      <c r="D116" s="125" t="s">
        <v>56</v>
      </c>
      <c r="E116" s="26">
        <f>22*E115</f>
        <v>1887.6</v>
      </c>
      <c r="F116" s="127"/>
      <c r="G116" s="142"/>
      <c r="H116" s="166"/>
      <c r="I116" s="140"/>
      <c r="J116" s="166"/>
      <c r="K116" s="237">
        <f t="shared" si="13"/>
        <v>0</v>
      </c>
      <c r="L116" s="263"/>
      <c r="M116" s="197"/>
      <c r="N116" s="214" t="s">
        <v>227</v>
      </c>
      <c r="O116" s="224" t="s">
        <v>284</v>
      </c>
      <c r="P116" s="206" t="s">
        <v>308</v>
      </c>
    </row>
    <row r="117" spans="1:16" ht="22.5" x14ac:dyDescent="0.2">
      <c r="A117" s="158">
        <f t="shared" si="14"/>
        <v>77</v>
      </c>
      <c r="B117" s="162">
        <v>997241612</v>
      </c>
      <c r="C117" s="145" t="s">
        <v>166</v>
      </c>
      <c r="D117" s="125" t="s">
        <v>56</v>
      </c>
      <c r="E117" s="26">
        <f>(E14+E17)*1.8</f>
        <v>270.61200000000002</v>
      </c>
      <c r="F117" s="69"/>
      <c r="G117" s="142"/>
      <c r="H117" s="166"/>
      <c r="I117" s="140"/>
      <c r="J117" s="160"/>
      <c r="K117" s="237">
        <f t="shared" si="13"/>
        <v>0</v>
      </c>
      <c r="L117" s="263"/>
      <c r="M117" s="200"/>
      <c r="N117" s="217" t="s">
        <v>227</v>
      </c>
      <c r="O117" s="10" t="s">
        <v>283</v>
      </c>
      <c r="P117" s="209" t="s">
        <v>303</v>
      </c>
    </row>
    <row r="118" spans="1:16" ht="33.75" x14ac:dyDescent="0.2">
      <c r="A118" s="158">
        <f t="shared" si="14"/>
        <v>78</v>
      </c>
      <c r="B118" s="162">
        <v>997241531</v>
      </c>
      <c r="C118" s="145" t="s">
        <v>167</v>
      </c>
      <c r="D118" s="125" t="s">
        <v>56</v>
      </c>
      <c r="E118" s="26">
        <f>(E14+E17)*1.8</f>
        <v>270.61200000000002</v>
      </c>
      <c r="F118" s="127"/>
      <c r="G118" s="142"/>
      <c r="H118" s="166"/>
      <c r="I118" s="140"/>
      <c r="J118" s="166"/>
      <c r="K118" s="237">
        <f t="shared" si="13"/>
        <v>0</v>
      </c>
      <c r="L118" s="263"/>
      <c r="M118" s="200"/>
      <c r="N118" s="217" t="s">
        <v>227</v>
      </c>
      <c r="O118" s="10" t="s">
        <v>280</v>
      </c>
      <c r="P118" s="209" t="s">
        <v>307</v>
      </c>
    </row>
    <row r="119" spans="1:16" s="141" customFormat="1" ht="45" x14ac:dyDescent="0.2">
      <c r="A119" s="158">
        <f t="shared" si="14"/>
        <v>79</v>
      </c>
      <c r="B119" s="162">
        <v>997241539</v>
      </c>
      <c r="C119" s="145" t="s">
        <v>238</v>
      </c>
      <c r="D119" s="125" t="s">
        <v>56</v>
      </c>
      <c r="E119" s="26">
        <f>22*E118</f>
        <v>5953.4640000000009</v>
      </c>
      <c r="F119" s="127"/>
      <c r="G119" s="142"/>
      <c r="H119" s="166"/>
      <c r="I119" s="140"/>
      <c r="J119" s="166"/>
      <c r="K119" s="237">
        <f t="shared" si="13"/>
        <v>0</v>
      </c>
      <c r="L119" s="263"/>
      <c r="M119" s="197"/>
      <c r="N119" s="214" t="s">
        <v>227</v>
      </c>
      <c r="O119" s="224" t="s">
        <v>285</v>
      </c>
      <c r="P119" s="206" t="s">
        <v>308</v>
      </c>
    </row>
    <row r="120" spans="1:16" ht="24.75" customHeight="1" x14ac:dyDescent="0.2">
      <c r="A120" s="158">
        <f t="shared" si="14"/>
        <v>80</v>
      </c>
      <c r="B120" s="15">
        <v>998241012</v>
      </c>
      <c r="C120" s="16" t="s">
        <v>96</v>
      </c>
      <c r="D120" s="17" t="s">
        <v>56</v>
      </c>
      <c r="E120" s="26">
        <f>SUM(G122,G89,G61,G50,G43,G27)</f>
        <v>568.76297207352206</v>
      </c>
      <c r="F120" s="159"/>
      <c r="G120" s="142"/>
      <c r="H120" s="69"/>
      <c r="I120" s="140"/>
      <c r="J120" s="166"/>
      <c r="K120" s="237">
        <f t="shared" si="13"/>
        <v>0</v>
      </c>
      <c r="L120" s="263"/>
      <c r="M120" s="196"/>
      <c r="N120" s="139" t="s">
        <v>227</v>
      </c>
      <c r="O120" s="10" t="s">
        <v>287</v>
      </c>
      <c r="P120" s="205" t="s">
        <v>97</v>
      </c>
    </row>
    <row r="121" spans="1:16" x14ac:dyDescent="0.2">
      <c r="A121" s="158"/>
      <c r="B121" s="162"/>
      <c r="C121" s="7"/>
      <c r="D121" s="159"/>
      <c r="E121" s="278"/>
      <c r="F121" s="159"/>
      <c r="G121" s="140"/>
      <c r="H121" s="69"/>
      <c r="I121" s="108"/>
      <c r="J121" s="69"/>
      <c r="K121" s="250"/>
      <c r="L121" s="263"/>
      <c r="M121" s="196"/>
      <c r="N121" s="139"/>
      <c r="O121" s="7"/>
      <c r="P121" s="205"/>
    </row>
    <row r="122" spans="1:16" x14ac:dyDescent="0.2">
      <c r="A122" s="165" t="s">
        <v>27</v>
      </c>
      <c r="B122" s="21" t="s">
        <v>44</v>
      </c>
      <c r="C122" s="2" t="str">
        <f>C90</f>
        <v>Ostatní konstrukce a práce, bourání</v>
      </c>
      <c r="D122" s="1"/>
      <c r="E122" s="5"/>
      <c r="F122" s="109"/>
      <c r="G122" s="110">
        <f>SUM(G91:G121)</f>
        <v>178.20165744560001</v>
      </c>
      <c r="H122" s="111"/>
      <c r="I122" s="115">
        <f>SUM(I91:I121)</f>
        <v>0</v>
      </c>
      <c r="J122" s="113"/>
      <c r="K122" s="238">
        <f>SUM(K91:K121)</f>
        <v>0</v>
      </c>
      <c r="L122" s="265"/>
      <c r="M122" s="199"/>
      <c r="N122" s="216"/>
      <c r="O122" s="225"/>
      <c r="P122" s="208"/>
    </row>
    <row r="123" spans="1:16" x14ac:dyDescent="0.2">
      <c r="A123" s="157" t="s">
        <v>26</v>
      </c>
      <c r="B123" s="150" t="s">
        <v>50</v>
      </c>
      <c r="C123" s="3" t="s">
        <v>49</v>
      </c>
      <c r="D123" s="4"/>
      <c r="E123" s="6"/>
      <c r="F123" s="103"/>
      <c r="G123" s="104"/>
      <c r="H123" s="105"/>
      <c r="I123" s="106"/>
      <c r="J123" s="105"/>
      <c r="K123" s="236"/>
      <c r="L123" s="263"/>
      <c r="M123" s="203"/>
      <c r="N123" s="220"/>
      <c r="O123" s="227"/>
      <c r="P123" s="212"/>
    </row>
    <row r="124" spans="1:16" ht="45" x14ac:dyDescent="0.2">
      <c r="A124" s="158">
        <f>A120+1</f>
        <v>81</v>
      </c>
      <c r="B124" s="162" t="s">
        <v>233</v>
      </c>
      <c r="C124" s="8" t="s">
        <v>165</v>
      </c>
      <c r="D124" s="159" t="s">
        <v>56</v>
      </c>
      <c r="E124" s="26">
        <f>E114</f>
        <v>85.8</v>
      </c>
      <c r="F124" s="160">
        <v>1</v>
      </c>
      <c r="G124" s="142">
        <f>E124</f>
        <v>85.8</v>
      </c>
      <c r="H124" s="166"/>
      <c r="I124" s="140"/>
      <c r="J124" s="176"/>
      <c r="K124" s="237">
        <f>E124*J124</f>
        <v>0</v>
      </c>
      <c r="L124" s="263"/>
      <c r="M124" s="202"/>
      <c r="N124" s="219" t="s">
        <v>228</v>
      </c>
      <c r="O124" s="10" t="s">
        <v>299</v>
      </c>
      <c r="P124" s="211" t="s">
        <v>223</v>
      </c>
    </row>
    <row r="125" spans="1:16" s="116" customFormat="1" ht="33.75" x14ac:dyDescent="0.2">
      <c r="A125" s="158">
        <f>A124+1</f>
        <v>82</v>
      </c>
      <c r="B125" s="162" t="s">
        <v>236</v>
      </c>
      <c r="C125" s="8" t="s">
        <v>162</v>
      </c>
      <c r="D125" s="159" t="s">
        <v>56</v>
      </c>
      <c r="E125" s="26">
        <f>E118</f>
        <v>270.61200000000002</v>
      </c>
      <c r="F125" s="160">
        <v>1</v>
      </c>
      <c r="G125" s="142">
        <f>E125</f>
        <v>270.61200000000002</v>
      </c>
      <c r="H125" s="166"/>
      <c r="I125" s="140"/>
      <c r="J125" s="176"/>
      <c r="K125" s="237">
        <f>E125*J125</f>
        <v>0</v>
      </c>
      <c r="L125" s="263"/>
      <c r="M125" s="200"/>
      <c r="N125" s="217" t="s">
        <v>228</v>
      </c>
      <c r="O125" s="10" t="s">
        <v>300</v>
      </c>
      <c r="P125" s="209" t="s">
        <v>304</v>
      </c>
    </row>
    <row r="126" spans="1:16" x14ac:dyDescent="0.2">
      <c r="A126" s="158"/>
      <c r="B126" s="162"/>
      <c r="C126" s="7"/>
      <c r="D126" s="159"/>
      <c r="E126" s="26"/>
      <c r="F126" s="159"/>
      <c r="G126" s="107"/>
      <c r="H126" s="69"/>
      <c r="I126" s="108"/>
      <c r="J126" s="69"/>
      <c r="K126" s="250"/>
      <c r="L126" s="263"/>
      <c r="M126" s="196"/>
      <c r="N126" s="139"/>
      <c r="O126" s="7"/>
      <c r="P126" s="205"/>
    </row>
    <row r="127" spans="1:16" ht="15" thickBot="1" x14ac:dyDescent="0.25">
      <c r="A127" s="178" t="s">
        <v>27</v>
      </c>
      <c r="B127" s="179" t="s">
        <v>51</v>
      </c>
      <c r="C127" s="180" t="str">
        <f>C123</f>
        <v>Poplatky za skládky</v>
      </c>
      <c r="D127" s="181"/>
      <c r="E127" s="182"/>
      <c r="F127" s="183"/>
      <c r="G127" s="184">
        <f>SUM(G124:G126)</f>
        <v>356.41200000000003</v>
      </c>
      <c r="H127" s="185"/>
      <c r="I127" s="186">
        <f>SUM(I124:I126)</f>
        <v>0</v>
      </c>
      <c r="J127" s="187"/>
      <c r="K127" s="240">
        <f>SUM(K124:K126)</f>
        <v>0</v>
      </c>
      <c r="L127" s="266"/>
      <c r="M127" s="228"/>
      <c r="N127" s="229"/>
      <c r="O127" s="230"/>
      <c r="P127" s="231"/>
    </row>
    <row r="128" spans="1:16" x14ac:dyDescent="0.2">
      <c r="L128" s="191"/>
    </row>
    <row r="129" spans="12:12" x14ac:dyDescent="0.2">
      <c r="L129" s="191"/>
    </row>
    <row r="130" spans="12:12" x14ac:dyDescent="0.2">
      <c r="L130" s="191"/>
    </row>
    <row r="131" spans="12:12" x14ac:dyDescent="0.2">
      <c r="L131" s="191"/>
    </row>
    <row r="132" spans="12:12" x14ac:dyDescent="0.2">
      <c r="L132" s="191"/>
    </row>
    <row r="133" spans="12:12" x14ac:dyDescent="0.2">
      <c r="L133" s="191"/>
    </row>
    <row r="134" spans="12:12" x14ac:dyDescent="0.2">
      <c r="L134" s="191"/>
    </row>
    <row r="135" spans="12:12" x14ac:dyDescent="0.2">
      <c r="L135" s="191"/>
    </row>
    <row r="136" spans="12:12" x14ac:dyDescent="0.2">
      <c r="L136" s="191"/>
    </row>
    <row r="137" spans="12:12" x14ac:dyDescent="0.2">
      <c r="L137" s="191"/>
    </row>
    <row r="138" spans="12:12" x14ac:dyDescent="0.2">
      <c r="L138" s="191"/>
    </row>
    <row r="139" spans="12:12" x14ac:dyDescent="0.2">
      <c r="L139" s="191"/>
    </row>
    <row r="140" spans="12:12" x14ac:dyDescent="0.2">
      <c r="L140" s="191"/>
    </row>
    <row r="141" spans="12:12" x14ac:dyDescent="0.2">
      <c r="L141" s="191"/>
    </row>
    <row r="142" spans="12:12" x14ac:dyDescent="0.2">
      <c r="L142" s="191"/>
    </row>
    <row r="143" spans="12:12" x14ac:dyDescent="0.2">
      <c r="L143" s="191"/>
    </row>
    <row r="144" spans="12:12" x14ac:dyDescent="0.2">
      <c r="L144" s="191"/>
    </row>
    <row r="145" spans="12:12" x14ac:dyDescent="0.2">
      <c r="L145" s="191"/>
    </row>
    <row r="146" spans="12:12" x14ac:dyDescent="0.2">
      <c r="L146" s="191"/>
    </row>
    <row r="147" spans="12:12" x14ac:dyDescent="0.2">
      <c r="L147" s="191"/>
    </row>
    <row r="148" spans="12:12" x14ac:dyDescent="0.2">
      <c r="L148" s="191"/>
    </row>
    <row r="149" spans="12:12" x14ac:dyDescent="0.2">
      <c r="L149" s="191"/>
    </row>
    <row r="150" spans="12:12" x14ac:dyDescent="0.2">
      <c r="L150" s="191"/>
    </row>
    <row r="151" spans="12:12" x14ac:dyDescent="0.2">
      <c r="L151" s="191"/>
    </row>
    <row r="152" spans="12:12" x14ac:dyDescent="0.2">
      <c r="L152" s="191"/>
    </row>
    <row r="153" spans="12:12" x14ac:dyDescent="0.2">
      <c r="L153" s="191"/>
    </row>
    <row r="154" spans="12:12" x14ac:dyDescent="0.2">
      <c r="L154" s="191"/>
    </row>
    <row r="155" spans="12:12" x14ac:dyDescent="0.2">
      <c r="L155" s="191"/>
    </row>
    <row r="156" spans="12:12" x14ac:dyDescent="0.2">
      <c r="L156" s="191"/>
    </row>
    <row r="157" spans="12:12" x14ac:dyDescent="0.2">
      <c r="L157" s="191"/>
    </row>
    <row r="158" spans="12:12" x14ac:dyDescent="0.2">
      <c r="L158" s="191"/>
    </row>
    <row r="159" spans="12:12" x14ac:dyDescent="0.2">
      <c r="L159" s="191"/>
    </row>
    <row r="160" spans="12:12" x14ac:dyDescent="0.2">
      <c r="L160" s="191"/>
    </row>
    <row r="161" spans="12:12" x14ac:dyDescent="0.2">
      <c r="L161" s="191"/>
    </row>
    <row r="162" spans="12:12" x14ac:dyDescent="0.2">
      <c r="L162" s="191"/>
    </row>
    <row r="163" spans="12:12" x14ac:dyDescent="0.2">
      <c r="L163" s="191"/>
    </row>
    <row r="164" spans="12:12" x14ac:dyDescent="0.2">
      <c r="L164" s="191"/>
    </row>
    <row r="165" spans="12:12" x14ac:dyDescent="0.2">
      <c r="L165" s="191"/>
    </row>
    <row r="166" spans="12:12" x14ac:dyDescent="0.2">
      <c r="L166" s="191"/>
    </row>
    <row r="167" spans="12:12" x14ac:dyDescent="0.2">
      <c r="L167" s="191"/>
    </row>
    <row r="168" spans="12:12" x14ac:dyDescent="0.2">
      <c r="L168" s="191"/>
    </row>
    <row r="169" spans="12:12" x14ac:dyDescent="0.2">
      <c r="L169" s="191"/>
    </row>
    <row r="170" spans="12:12" x14ac:dyDescent="0.2">
      <c r="L170" s="191"/>
    </row>
    <row r="171" spans="12:12" x14ac:dyDescent="0.2">
      <c r="L171" s="191"/>
    </row>
    <row r="172" spans="12:12" x14ac:dyDescent="0.2">
      <c r="L172" s="191"/>
    </row>
    <row r="173" spans="12:12" x14ac:dyDescent="0.2">
      <c r="L173" s="191"/>
    </row>
    <row r="174" spans="12:12" x14ac:dyDescent="0.2">
      <c r="L174" s="191"/>
    </row>
    <row r="175" spans="12:12" x14ac:dyDescent="0.2">
      <c r="L175" s="191"/>
    </row>
    <row r="176" spans="12:12" x14ac:dyDescent="0.2">
      <c r="L176" s="191"/>
    </row>
    <row r="177" spans="12:12" x14ac:dyDescent="0.2">
      <c r="L177" s="191"/>
    </row>
    <row r="178" spans="12:12" x14ac:dyDescent="0.2">
      <c r="L178" s="191"/>
    </row>
    <row r="179" spans="12:12" x14ac:dyDescent="0.2">
      <c r="L179" s="191"/>
    </row>
    <row r="180" spans="12:12" x14ac:dyDescent="0.2">
      <c r="L180" s="191"/>
    </row>
    <row r="181" spans="12:12" x14ac:dyDescent="0.2">
      <c r="L181" s="191"/>
    </row>
    <row r="182" spans="12:12" x14ac:dyDescent="0.2">
      <c r="L182" s="191"/>
    </row>
    <row r="183" spans="12:12" x14ac:dyDescent="0.2">
      <c r="L183" s="191"/>
    </row>
    <row r="184" spans="12:12" x14ac:dyDescent="0.2">
      <c r="L184" s="191"/>
    </row>
    <row r="185" spans="12:12" x14ac:dyDescent="0.2">
      <c r="L185" s="191"/>
    </row>
    <row r="186" spans="12:12" x14ac:dyDescent="0.2">
      <c r="L186" s="191"/>
    </row>
    <row r="187" spans="12:12" x14ac:dyDescent="0.2">
      <c r="L187" s="191"/>
    </row>
    <row r="188" spans="12:12" x14ac:dyDescent="0.2">
      <c r="L188" s="191"/>
    </row>
    <row r="189" spans="12:12" x14ac:dyDescent="0.2">
      <c r="L189" s="191"/>
    </row>
    <row r="190" spans="12:12" x14ac:dyDescent="0.2">
      <c r="L190" s="191"/>
    </row>
    <row r="191" spans="12:12" x14ac:dyDescent="0.2">
      <c r="L191" s="191"/>
    </row>
    <row r="192" spans="12:12" x14ac:dyDescent="0.2">
      <c r="L192" s="191"/>
    </row>
    <row r="193" spans="12:12" x14ac:dyDescent="0.2">
      <c r="L193" s="191"/>
    </row>
    <row r="194" spans="12:12" x14ac:dyDescent="0.2">
      <c r="L194" s="191"/>
    </row>
    <row r="195" spans="12:12" x14ac:dyDescent="0.2">
      <c r="L195" s="191"/>
    </row>
    <row r="196" spans="12:12" x14ac:dyDescent="0.2">
      <c r="L196" s="191"/>
    </row>
    <row r="197" spans="12:12" x14ac:dyDescent="0.2">
      <c r="L197" s="191"/>
    </row>
    <row r="198" spans="12:12" x14ac:dyDescent="0.2">
      <c r="L198" s="191"/>
    </row>
    <row r="199" spans="12:12" x14ac:dyDescent="0.2">
      <c r="L199" s="191"/>
    </row>
    <row r="200" spans="12:12" x14ac:dyDescent="0.2">
      <c r="L200" s="191"/>
    </row>
    <row r="201" spans="12:12" x14ac:dyDescent="0.2">
      <c r="L201" s="191"/>
    </row>
    <row r="202" spans="12:12" x14ac:dyDescent="0.2">
      <c r="L202" s="191"/>
    </row>
    <row r="203" spans="12:12" x14ac:dyDescent="0.2">
      <c r="L203" s="191"/>
    </row>
    <row r="204" spans="12:12" x14ac:dyDescent="0.2">
      <c r="L204" s="191"/>
    </row>
    <row r="205" spans="12:12" x14ac:dyDescent="0.2">
      <c r="L205" s="191"/>
    </row>
    <row r="206" spans="12:12" x14ac:dyDescent="0.2">
      <c r="L206" s="191"/>
    </row>
    <row r="207" spans="12:12" x14ac:dyDescent="0.2">
      <c r="L207" s="191"/>
    </row>
    <row r="208" spans="12:12" x14ac:dyDescent="0.2">
      <c r="L208" s="191"/>
    </row>
    <row r="209" spans="12:12" x14ac:dyDescent="0.2">
      <c r="L209" s="191"/>
    </row>
    <row r="210" spans="12:12" x14ac:dyDescent="0.2">
      <c r="L210" s="191"/>
    </row>
    <row r="211" spans="12:12" x14ac:dyDescent="0.2">
      <c r="L211" s="191"/>
    </row>
    <row r="212" spans="12:12" x14ac:dyDescent="0.2">
      <c r="L212" s="191"/>
    </row>
    <row r="213" spans="12:12" x14ac:dyDescent="0.2">
      <c r="L213" s="191"/>
    </row>
    <row r="214" spans="12:12" x14ac:dyDescent="0.2">
      <c r="L214" s="191"/>
    </row>
    <row r="215" spans="12:12" x14ac:dyDescent="0.2">
      <c r="L215" s="191"/>
    </row>
    <row r="216" spans="12:12" x14ac:dyDescent="0.2">
      <c r="L216" s="191"/>
    </row>
    <row r="217" spans="12:12" x14ac:dyDescent="0.2">
      <c r="L217" s="191"/>
    </row>
    <row r="218" spans="12:12" x14ac:dyDescent="0.2">
      <c r="L218" s="191"/>
    </row>
    <row r="219" spans="12:12" x14ac:dyDescent="0.2">
      <c r="L219" s="191"/>
    </row>
    <row r="220" spans="12:12" x14ac:dyDescent="0.2">
      <c r="L220" s="191"/>
    </row>
    <row r="221" spans="12:12" x14ac:dyDescent="0.2">
      <c r="L221" s="191"/>
    </row>
    <row r="222" spans="12:12" x14ac:dyDescent="0.2">
      <c r="L222" s="191"/>
    </row>
    <row r="223" spans="12:12" x14ac:dyDescent="0.2">
      <c r="L223" s="191"/>
    </row>
    <row r="224" spans="12:12" x14ac:dyDescent="0.2">
      <c r="L224" s="191"/>
    </row>
    <row r="225" spans="12:12" x14ac:dyDescent="0.2">
      <c r="L225" s="191"/>
    </row>
    <row r="226" spans="12:12" x14ac:dyDescent="0.2">
      <c r="L226" s="191"/>
    </row>
    <row r="227" spans="12:12" x14ac:dyDescent="0.2">
      <c r="L227" s="191"/>
    </row>
    <row r="228" spans="12:12" x14ac:dyDescent="0.2">
      <c r="L228" s="191"/>
    </row>
    <row r="229" spans="12:12" x14ac:dyDescent="0.2">
      <c r="L229" s="191"/>
    </row>
    <row r="230" spans="12:12" x14ac:dyDescent="0.2">
      <c r="L230" s="191"/>
    </row>
    <row r="231" spans="12:12" x14ac:dyDescent="0.2">
      <c r="L231" s="191"/>
    </row>
    <row r="232" spans="12:12" x14ac:dyDescent="0.2">
      <c r="L232" s="191"/>
    </row>
    <row r="233" spans="12:12" x14ac:dyDescent="0.2">
      <c r="L233" s="191"/>
    </row>
    <row r="234" spans="12:12" x14ac:dyDescent="0.2">
      <c r="L234" s="191"/>
    </row>
    <row r="235" spans="12:12" x14ac:dyDescent="0.2">
      <c r="L235" s="191"/>
    </row>
    <row r="236" spans="12:12" x14ac:dyDescent="0.2">
      <c r="L236" s="191"/>
    </row>
    <row r="237" spans="12:12" x14ac:dyDescent="0.2">
      <c r="L237" s="191"/>
    </row>
    <row r="238" spans="12:12" x14ac:dyDescent="0.2">
      <c r="L238" s="191"/>
    </row>
    <row r="239" spans="12:12" x14ac:dyDescent="0.2">
      <c r="L239" s="191"/>
    </row>
    <row r="240" spans="12:12" x14ac:dyDescent="0.2">
      <c r="L240" s="191"/>
    </row>
    <row r="241" spans="12:12" x14ac:dyDescent="0.2">
      <c r="L241" s="191"/>
    </row>
    <row r="242" spans="12:12" x14ac:dyDescent="0.2">
      <c r="L242" s="191"/>
    </row>
    <row r="243" spans="12:12" x14ac:dyDescent="0.2">
      <c r="L243" s="191"/>
    </row>
    <row r="244" spans="12:12" x14ac:dyDescent="0.2">
      <c r="L244" s="191"/>
    </row>
    <row r="245" spans="12:12" x14ac:dyDescent="0.2">
      <c r="L245" s="191"/>
    </row>
    <row r="246" spans="12:12" x14ac:dyDescent="0.2">
      <c r="L246" s="191"/>
    </row>
    <row r="247" spans="12:12" x14ac:dyDescent="0.2">
      <c r="L247" s="191"/>
    </row>
    <row r="248" spans="12:12" x14ac:dyDescent="0.2">
      <c r="L248" s="191"/>
    </row>
    <row r="249" spans="12:12" x14ac:dyDescent="0.2">
      <c r="L249" s="191"/>
    </row>
    <row r="250" spans="12:12" x14ac:dyDescent="0.2">
      <c r="L250" s="191"/>
    </row>
    <row r="251" spans="12:12" x14ac:dyDescent="0.2">
      <c r="L251" s="191"/>
    </row>
    <row r="252" spans="12:12" x14ac:dyDescent="0.2">
      <c r="L252" s="191"/>
    </row>
    <row r="253" spans="12:12" x14ac:dyDescent="0.2">
      <c r="L253" s="191"/>
    </row>
    <row r="254" spans="12:12" x14ac:dyDescent="0.2">
      <c r="L254" s="191"/>
    </row>
    <row r="255" spans="12:12" x14ac:dyDescent="0.2">
      <c r="L255" s="191"/>
    </row>
    <row r="256" spans="12:12" x14ac:dyDescent="0.2">
      <c r="L256" s="191"/>
    </row>
    <row r="257" spans="12:12" x14ac:dyDescent="0.2">
      <c r="L257" s="191"/>
    </row>
    <row r="258" spans="12:12" x14ac:dyDescent="0.2">
      <c r="L258" s="191"/>
    </row>
    <row r="259" spans="12:12" x14ac:dyDescent="0.2">
      <c r="L259" s="191"/>
    </row>
    <row r="260" spans="12:12" x14ac:dyDescent="0.2">
      <c r="L260" s="191"/>
    </row>
    <row r="261" spans="12:12" x14ac:dyDescent="0.2">
      <c r="L261" s="191"/>
    </row>
    <row r="262" spans="12:12" x14ac:dyDescent="0.2">
      <c r="L262" s="191"/>
    </row>
    <row r="263" spans="12:12" x14ac:dyDescent="0.2">
      <c r="L263" s="191"/>
    </row>
    <row r="264" spans="12:12" x14ac:dyDescent="0.2">
      <c r="L264" s="191"/>
    </row>
    <row r="265" spans="12:12" x14ac:dyDescent="0.2">
      <c r="L265" s="191"/>
    </row>
    <row r="266" spans="12:12" x14ac:dyDescent="0.2">
      <c r="L266" s="191"/>
    </row>
    <row r="267" spans="12:12" x14ac:dyDescent="0.2">
      <c r="L267" s="191"/>
    </row>
    <row r="268" spans="12:12" x14ac:dyDescent="0.2">
      <c r="L268" s="191"/>
    </row>
    <row r="269" spans="12:12" x14ac:dyDescent="0.2">
      <c r="L269" s="191"/>
    </row>
    <row r="270" spans="12:12" x14ac:dyDescent="0.2">
      <c r="L270" s="191"/>
    </row>
    <row r="271" spans="12:12" x14ac:dyDescent="0.2">
      <c r="L271" s="191"/>
    </row>
    <row r="272" spans="12:12" x14ac:dyDescent="0.2">
      <c r="L272" s="191"/>
    </row>
    <row r="273" spans="12:12" x14ac:dyDescent="0.2">
      <c r="L273" s="191"/>
    </row>
    <row r="274" spans="12:12" x14ac:dyDescent="0.2">
      <c r="L274" s="191"/>
    </row>
    <row r="275" spans="12:12" x14ac:dyDescent="0.2">
      <c r="L275" s="191"/>
    </row>
    <row r="276" spans="12:12" x14ac:dyDescent="0.2">
      <c r="L276" s="191"/>
    </row>
    <row r="277" spans="12:12" x14ac:dyDescent="0.2">
      <c r="L277" s="191"/>
    </row>
    <row r="278" spans="12:12" x14ac:dyDescent="0.2">
      <c r="L278" s="191"/>
    </row>
    <row r="279" spans="12:12" x14ac:dyDescent="0.2">
      <c r="L279" s="191"/>
    </row>
    <row r="280" spans="12:12" x14ac:dyDescent="0.2">
      <c r="L280" s="191"/>
    </row>
    <row r="281" spans="12:12" x14ac:dyDescent="0.2">
      <c r="L281" s="191"/>
    </row>
    <row r="282" spans="12:12" x14ac:dyDescent="0.2">
      <c r="L282" s="191"/>
    </row>
    <row r="283" spans="12:12" x14ac:dyDescent="0.2">
      <c r="L283" s="191"/>
    </row>
    <row r="284" spans="12:12" x14ac:dyDescent="0.2">
      <c r="L284" s="191"/>
    </row>
    <row r="285" spans="12:12" x14ac:dyDescent="0.2">
      <c r="L285" s="191"/>
    </row>
    <row r="286" spans="12:12" x14ac:dyDescent="0.2">
      <c r="L286" s="191"/>
    </row>
    <row r="287" spans="12:12" x14ac:dyDescent="0.2">
      <c r="L287" s="191"/>
    </row>
    <row r="288" spans="12:12" x14ac:dyDescent="0.2">
      <c r="L288" s="191"/>
    </row>
    <row r="289" spans="12:12" x14ac:dyDescent="0.2">
      <c r="L289" s="191"/>
    </row>
    <row r="290" spans="12:12" x14ac:dyDescent="0.2">
      <c r="L290" s="191"/>
    </row>
    <row r="291" spans="12:12" x14ac:dyDescent="0.2">
      <c r="L291" s="191"/>
    </row>
    <row r="292" spans="12:12" x14ac:dyDescent="0.2">
      <c r="L292" s="191"/>
    </row>
    <row r="293" spans="12:12" x14ac:dyDescent="0.2">
      <c r="L293" s="191"/>
    </row>
    <row r="294" spans="12:12" x14ac:dyDescent="0.2">
      <c r="L294" s="191"/>
    </row>
    <row r="295" spans="12:12" x14ac:dyDescent="0.2">
      <c r="L295" s="191"/>
    </row>
    <row r="296" spans="12:12" x14ac:dyDescent="0.2">
      <c r="L296" s="191"/>
    </row>
    <row r="297" spans="12:12" x14ac:dyDescent="0.2">
      <c r="L297" s="191"/>
    </row>
    <row r="298" spans="12:12" x14ac:dyDescent="0.2">
      <c r="L298" s="191"/>
    </row>
    <row r="299" spans="12:12" x14ac:dyDescent="0.2">
      <c r="L299" s="191"/>
    </row>
    <row r="300" spans="12:12" x14ac:dyDescent="0.2">
      <c r="L300" s="191"/>
    </row>
    <row r="301" spans="12:12" x14ac:dyDescent="0.2">
      <c r="L301" s="191"/>
    </row>
    <row r="302" spans="12:12" x14ac:dyDescent="0.2">
      <c r="L302" s="191"/>
    </row>
    <row r="303" spans="12:12" x14ac:dyDescent="0.2">
      <c r="L303" s="191"/>
    </row>
    <row r="304" spans="12:12" x14ac:dyDescent="0.2">
      <c r="L304" s="191"/>
    </row>
    <row r="305" spans="12:12" x14ac:dyDescent="0.2">
      <c r="L305" s="191"/>
    </row>
    <row r="306" spans="12:12" x14ac:dyDescent="0.2">
      <c r="L306" s="191"/>
    </row>
    <row r="307" spans="12:12" x14ac:dyDescent="0.2">
      <c r="L307" s="191"/>
    </row>
    <row r="308" spans="12:12" x14ac:dyDescent="0.2">
      <c r="L308" s="191"/>
    </row>
    <row r="309" spans="12:12" x14ac:dyDescent="0.2">
      <c r="L309" s="191"/>
    </row>
    <row r="310" spans="12:12" x14ac:dyDescent="0.2">
      <c r="L310" s="191"/>
    </row>
    <row r="311" spans="12:12" x14ac:dyDescent="0.2">
      <c r="L311" s="191"/>
    </row>
    <row r="312" spans="12:12" x14ac:dyDescent="0.2">
      <c r="L312" s="191"/>
    </row>
    <row r="313" spans="12:12" x14ac:dyDescent="0.2">
      <c r="L313" s="191"/>
    </row>
    <row r="314" spans="12:12" x14ac:dyDescent="0.2">
      <c r="L314" s="191"/>
    </row>
    <row r="315" spans="12:12" x14ac:dyDescent="0.2">
      <c r="L315" s="191"/>
    </row>
    <row r="316" spans="12:12" x14ac:dyDescent="0.2">
      <c r="L316" s="191"/>
    </row>
    <row r="317" spans="12:12" x14ac:dyDescent="0.2">
      <c r="L317" s="191"/>
    </row>
    <row r="318" spans="12:12" x14ac:dyDescent="0.2">
      <c r="L318" s="191"/>
    </row>
    <row r="319" spans="12:12" x14ac:dyDescent="0.2">
      <c r="L319" s="191"/>
    </row>
    <row r="320" spans="12:12" x14ac:dyDescent="0.2">
      <c r="L320" s="191"/>
    </row>
    <row r="321" spans="12:12" x14ac:dyDescent="0.2">
      <c r="L321" s="191"/>
    </row>
    <row r="322" spans="12:12" x14ac:dyDescent="0.2">
      <c r="L322" s="191"/>
    </row>
    <row r="323" spans="12:12" x14ac:dyDescent="0.2">
      <c r="L323" s="191"/>
    </row>
    <row r="324" spans="12:12" x14ac:dyDescent="0.2">
      <c r="L324" s="191"/>
    </row>
    <row r="325" spans="12:12" x14ac:dyDescent="0.2">
      <c r="L325" s="191"/>
    </row>
    <row r="326" spans="12:12" x14ac:dyDescent="0.2">
      <c r="L326" s="191"/>
    </row>
    <row r="327" spans="12:12" x14ac:dyDescent="0.2">
      <c r="L327" s="191"/>
    </row>
    <row r="328" spans="12:12" x14ac:dyDescent="0.2">
      <c r="L328" s="191"/>
    </row>
    <row r="329" spans="12:12" x14ac:dyDescent="0.2">
      <c r="L329" s="191"/>
    </row>
    <row r="330" spans="12:12" x14ac:dyDescent="0.2">
      <c r="L330" s="191"/>
    </row>
    <row r="331" spans="12:12" x14ac:dyDescent="0.2">
      <c r="L331" s="191"/>
    </row>
    <row r="332" spans="12:12" x14ac:dyDescent="0.2">
      <c r="L332" s="191"/>
    </row>
    <row r="333" spans="12:12" x14ac:dyDescent="0.2">
      <c r="L333" s="191"/>
    </row>
    <row r="334" spans="12:12" x14ac:dyDescent="0.2">
      <c r="L334" s="191"/>
    </row>
    <row r="335" spans="12:12" x14ac:dyDescent="0.2">
      <c r="L335" s="191"/>
    </row>
    <row r="336" spans="12:12" x14ac:dyDescent="0.2">
      <c r="L336" s="191"/>
    </row>
    <row r="337" spans="12:12" x14ac:dyDescent="0.2">
      <c r="L337" s="191"/>
    </row>
    <row r="338" spans="12:12" x14ac:dyDescent="0.2">
      <c r="L338" s="191"/>
    </row>
    <row r="339" spans="12:12" x14ac:dyDescent="0.2">
      <c r="L339" s="191"/>
    </row>
    <row r="340" spans="12:12" x14ac:dyDescent="0.2">
      <c r="L340" s="191"/>
    </row>
    <row r="341" spans="12:12" x14ac:dyDescent="0.2">
      <c r="L341" s="191"/>
    </row>
    <row r="342" spans="12:12" x14ac:dyDescent="0.2">
      <c r="L342" s="191"/>
    </row>
    <row r="343" spans="12:12" x14ac:dyDescent="0.2">
      <c r="L343" s="191"/>
    </row>
    <row r="344" spans="12:12" x14ac:dyDescent="0.2">
      <c r="L344" s="191"/>
    </row>
    <row r="345" spans="12:12" x14ac:dyDescent="0.2">
      <c r="L345" s="191"/>
    </row>
    <row r="346" spans="12:12" x14ac:dyDescent="0.2">
      <c r="L346" s="191"/>
    </row>
    <row r="347" spans="12:12" x14ac:dyDescent="0.2">
      <c r="L347" s="191"/>
    </row>
    <row r="348" spans="12:12" x14ac:dyDescent="0.2">
      <c r="L348" s="191"/>
    </row>
    <row r="349" spans="12:12" x14ac:dyDescent="0.2">
      <c r="L349" s="191"/>
    </row>
    <row r="350" spans="12:12" x14ac:dyDescent="0.2">
      <c r="L350" s="191"/>
    </row>
    <row r="351" spans="12:12" x14ac:dyDescent="0.2">
      <c r="L351" s="191"/>
    </row>
    <row r="352" spans="12:12" x14ac:dyDescent="0.2">
      <c r="L352" s="191"/>
    </row>
    <row r="353" spans="12:12" x14ac:dyDescent="0.2">
      <c r="L353" s="191"/>
    </row>
    <row r="354" spans="12:12" x14ac:dyDescent="0.2">
      <c r="L354" s="191"/>
    </row>
    <row r="355" spans="12:12" x14ac:dyDescent="0.2">
      <c r="L355" s="191"/>
    </row>
    <row r="356" spans="12:12" x14ac:dyDescent="0.2">
      <c r="L356" s="191"/>
    </row>
    <row r="357" spans="12:12" x14ac:dyDescent="0.2">
      <c r="L357" s="191"/>
    </row>
    <row r="358" spans="12:12" x14ac:dyDescent="0.2">
      <c r="L358" s="191"/>
    </row>
    <row r="359" spans="12:12" x14ac:dyDescent="0.2">
      <c r="L359" s="191"/>
    </row>
    <row r="360" spans="12:12" x14ac:dyDescent="0.2">
      <c r="L360" s="191"/>
    </row>
    <row r="361" spans="12:12" x14ac:dyDescent="0.2">
      <c r="L361" s="191"/>
    </row>
    <row r="362" spans="12:12" x14ac:dyDescent="0.2">
      <c r="L362" s="191"/>
    </row>
    <row r="363" spans="12:12" x14ac:dyDescent="0.2">
      <c r="L363" s="191"/>
    </row>
    <row r="364" spans="12:12" x14ac:dyDescent="0.2">
      <c r="L364" s="191"/>
    </row>
    <row r="365" spans="12:12" x14ac:dyDescent="0.2">
      <c r="L365" s="191"/>
    </row>
    <row r="366" spans="12:12" x14ac:dyDescent="0.2">
      <c r="L366" s="191"/>
    </row>
    <row r="367" spans="12:12" x14ac:dyDescent="0.2">
      <c r="L367" s="191"/>
    </row>
    <row r="368" spans="12:12" x14ac:dyDescent="0.2">
      <c r="L368" s="191"/>
    </row>
    <row r="369" spans="12:12" x14ac:dyDescent="0.2">
      <c r="L369" s="191"/>
    </row>
    <row r="370" spans="12:12" x14ac:dyDescent="0.2">
      <c r="L370" s="191"/>
    </row>
    <row r="371" spans="12:12" x14ac:dyDescent="0.2">
      <c r="L371" s="191"/>
    </row>
    <row r="372" spans="12:12" x14ac:dyDescent="0.2">
      <c r="L372" s="191"/>
    </row>
    <row r="373" spans="12:12" x14ac:dyDescent="0.2">
      <c r="L373" s="191"/>
    </row>
    <row r="374" spans="12:12" x14ac:dyDescent="0.2">
      <c r="L374" s="191"/>
    </row>
    <row r="375" spans="12:12" x14ac:dyDescent="0.2">
      <c r="L375" s="191"/>
    </row>
    <row r="376" spans="12:12" x14ac:dyDescent="0.2">
      <c r="L376" s="191"/>
    </row>
    <row r="377" spans="12:12" x14ac:dyDescent="0.2">
      <c r="L377" s="191"/>
    </row>
    <row r="378" spans="12:12" x14ac:dyDescent="0.2">
      <c r="L378" s="191"/>
    </row>
    <row r="379" spans="12:12" x14ac:dyDescent="0.2">
      <c r="L379" s="191"/>
    </row>
    <row r="380" spans="12:12" x14ac:dyDescent="0.2">
      <c r="L380" s="191"/>
    </row>
    <row r="381" spans="12:12" x14ac:dyDescent="0.2">
      <c r="L381" s="191"/>
    </row>
    <row r="382" spans="12:12" x14ac:dyDescent="0.2">
      <c r="L382" s="191"/>
    </row>
    <row r="383" spans="12:12" x14ac:dyDescent="0.2">
      <c r="L383" s="191"/>
    </row>
    <row r="384" spans="12:12" x14ac:dyDescent="0.2">
      <c r="L384" s="191"/>
    </row>
    <row r="385" spans="12:12" x14ac:dyDescent="0.2">
      <c r="L385" s="191"/>
    </row>
    <row r="386" spans="12:12" x14ac:dyDescent="0.2">
      <c r="L386" s="191"/>
    </row>
    <row r="387" spans="12:12" x14ac:dyDescent="0.2">
      <c r="L387" s="191"/>
    </row>
    <row r="388" spans="12:12" x14ac:dyDescent="0.2">
      <c r="L388" s="191"/>
    </row>
    <row r="389" spans="12:12" x14ac:dyDescent="0.2">
      <c r="L389" s="191"/>
    </row>
    <row r="390" spans="12:12" x14ac:dyDescent="0.2">
      <c r="L390" s="191"/>
    </row>
    <row r="391" spans="12:12" x14ac:dyDescent="0.2">
      <c r="L391" s="191"/>
    </row>
    <row r="392" spans="12:12" x14ac:dyDescent="0.2">
      <c r="L392" s="191"/>
    </row>
    <row r="393" spans="12:12" x14ac:dyDescent="0.2">
      <c r="L393" s="191"/>
    </row>
    <row r="394" spans="12:12" x14ac:dyDescent="0.2">
      <c r="L394" s="191"/>
    </row>
    <row r="395" spans="12:12" x14ac:dyDescent="0.2">
      <c r="L395" s="191"/>
    </row>
    <row r="396" spans="12:12" x14ac:dyDescent="0.2">
      <c r="L396" s="191"/>
    </row>
    <row r="397" spans="12:12" x14ac:dyDescent="0.2">
      <c r="L397" s="191"/>
    </row>
    <row r="398" spans="12:12" x14ac:dyDescent="0.2">
      <c r="L398" s="191"/>
    </row>
    <row r="399" spans="12:12" x14ac:dyDescent="0.2">
      <c r="L399" s="191"/>
    </row>
    <row r="400" spans="12:12" x14ac:dyDescent="0.2">
      <c r="L400" s="191"/>
    </row>
    <row r="401" spans="12:12" x14ac:dyDescent="0.2">
      <c r="L401" s="191"/>
    </row>
    <row r="402" spans="12:12" x14ac:dyDescent="0.2">
      <c r="L402" s="191"/>
    </row>
    <row r="403" spans="12:12" x14ac:dyDescent="0.2">
      <c r="L403" s="191"/>
    </row>
    <row r="404" spans="12:12" x14ac:dyDescent="0.2">
      <c r="L404" s="191"/>
    </row>
    <row r="405" spans="12:12" x14ac:dyDescent="0.2">
      <c r="L405" s="191"/>
    </row>
    <row r="406" spans="12:12" x14ac:dyDescent="0.2">
      <c r="L406" s="191"/>
    </row>
    <row r="407" spans="12:12" x14ac:dyDescent="0.2">
      <c r="L407" s="191"/>
    </row>
    <row r="408" spans="12:12" x14ac:dyDescent="0.2">
      <c r="L408" s="191"/>
    </row>
    <row r="409" spans="12:12" x14ac:dyDescent="0.2">
      <c r="L409" s="191"/>
    </row>
    <row r="410" spans="12:12" x14ac:dyDescent="0.2">
      <c r="L410" s="191"/>
    </row>
    <row r="411" spans="12:12" x14ac:dyDescent="0.2">
      <c r="L411" s="191"/>
    </row>
    <row r="412" spans="12:12" x14ac:dyDescent="0.2">
      <c r="L412" s="191"/>
    </row>
    <row r="413" spans="12:12" x14ac:dyDescent="0.2">
      <c r="L413" s="191"/>
    </row>
    <row r="414" spans="12:12" x14ac:dyDescent="0.2">
      <c r="L414" s="191"/>
    </row>
    <row r="415" spans="12:12" x14ac:dyDescent="0.2">
      <c r="L415" s="191"/>
    </row>
    <row r="416" spans="12:12" x14ac:dyDescent="0.2">
      <c r="L416" s="191"/>
    </row>
    <row r="417" spans="12:12" x14ac:dyDescent="0.2">
      <c r="L417" s="191"/>
    </row>
    <row r="418" spans="12:12" x14ac:dyDescent="0.2">
      <c r="L418" s="191"/>
    </row>
    <row r="419" spans="12:12" x14ac:dyDescent="0.2">
      <c r="L419" s="191"/>
    </row>
    <row r="420" spans="12:12" x14ac:dyDescent="0.2">
      <c r="L420" s="191"/>
    </row>
    <row r="421" spans="12:12" x14ac:dyDescent="0.2">
      <c r="L421" s="191"/>
    </row>
    <row r="422" spans="12:12" x14ac:dyDescent="0.2">
      <c r="L422" s="191"/>
    </row>
    <row r="423" spans="12:12" x14ac:dyDescent="0.2">
      <c r="L423" s="191"/>
    </row>
    <row r="424" spans="12:12" x14ac:dyDescent="0.2">
      <c r="L424" s="191"/>
    </row>
    <row r="425" spans="12:12" x14ac:dyDescent="0.2">
      <c r="L425" s="191"/>
    </row>
    <row r="426" spans="12:12" x14ac:dyDescent="0.2">
      <c r="L426" s="191"/>
    </row>
    <row r="427" spans="12:12" x14ac:dyDescent="0.2">
      <c r="L427" s="191"/>
    </row>
    <row r="428" spans="12:12" x14ac:dyDescent="0.2">
      <c r="L428" s="191"/>
    </row>
    <row r="429" spans="12:12" x14ac:dyDescent="0.2">
      <c r="L429" s="191"/>
    </row>
    <row r="430" spans="12:12" x14ac:dyDescent="0.2">
      <c r="L430" s="191"/>
    </row>
    <row r="431" spans="12:12" x14ac:dyDescent="0.2">
      <c r="L431" s="191"/>
    </row>
    <row r="432" spans="12:12" x14ac:dyDescent="0.2">
      <c r="L432" s="191"/>
    </row>
    <row r="433" spans="12:12" x14ac:dyDescent="0.2">
      <c r="L433" s="191"/>
    </row>
    <row r="434" spans="12:12" x14ac:dyDescent="0.2">
      <c r="L434" s="191"/>
    </row>
    <row r="435" spans="12:12" x14ac:dyDescent="0.2">
      <c r="L435" s="191"/>
    </row>
    <row r="436" spans="12:12" x14ac:dyDescent="0.2">
      <c r="L436" s="191"/>
    </row>
    <row r="437" spans="12:12" x14ac:dyDescent="0.2">
      <c r="L437" s="191"/>
    </row>
    <row r="438" spans="12:12" x14ac:dyDescent="0.2">
      <c r="L438" s="191"/>
    </row>
    <row r="439" spans="12:12" x14ac:dyDescent="0.2">
      <c r="L439" s="191"/>
    </row>
    <row r="440" spans="12:12" x14ac:dyDescent="0.2">
      <c r="L440" s="191"/>
    </row>
    <row r="441" spans="12:12" x14ac:dyDescent="0.2">
      <c r="L441" s="191"/>
    </row>
    <row r="442" spans="12:12" x14ac:dyDescent="0.2">
      <c r="L442" s="191"/>
    </row>
    <row r="443" spans="12:12" x14ac:dyDescent="0.2">
      <c r="L443" s="191"/>
    </row>
    <row r="444" spans="12:12" x14ac:dyDescent="0.2">
      <c r="L444" s="191"/>
    </row>
    <row r="445" spans="12:12" x14ac:dyDescent="0.2">
      <c r="L445" s="191"/>
    </row>
    <row r="446" spans="12:12" x14ac:dyDescent="0.2">
      <c r="L446" s="191"/>
    </row>
    <row r="447" spans="12:12" x14ac:dyDescent="0.2">
      <c r="L447" s="191"/>
    </row>
    <row r="448" spans="12:12" x14ac:dyDescent="0.2">
      <c r="L448" s="191"/>
    </row>
    <row r="449" spans="12:12" x14ac:dyDescent="0.2">
      <c r="L449" s="191"/>
    </row>
    <row r="450" spans="12:12" x14ac:dyDescent="0.2">
      <c r="L450" s="191"/>
    </row>
    <row r="451" spans="12:12" x14ac:dyDescent="0.2">
      <c r="L451" s="191"/>
    </row>
    <row r="452" spans="12:12" x14ac:dyDescent="0.2">
      <c r="L452" s="191"/>
    </row>
    <row r="453" spans="12:12" x14ac:dyDescent="0.2">
      <c r="L453" s="191"/>
    </row>
    <row r="454" spans="12:12" x14ac:dyDescent="0.2">
      <c r="L454" s="191"/>
    </row>
    <row r="455" spans="12:12" x14ac:dyDescent="0.2">
      <c r="L455" s="191"/>
    </row>
    <row r="456" spans="12:12" x14ac:dyDescent="0.2">
      <c r="L456" s="191"/>
    </row>
    <row r="457" spans="12:12" x14ac:dyDescent="0.2">
      <c r="L457" s="191"/>
    </row>
    <row r="458" spans="12:12" x14ac:dyDescent="0.2">
      <c r="L458" s="191"/>
    </row>
    <row r="459" spans="12:12" x14ac:dyDescent="0.2">
      <c r="L459" s="191"/>
    </row>
    <row r="460" spans="12:12" x14ac:dyDescent="0.2">
      <c r="L460" s="191"/>
    </row>
    <row r="461" spans="12:12" x14ac:dyDescent="0.2">
      <c r="L461" s="191"/>
    </row>
    <row r="462" spans="12:12" x14ac:dyDescent="0.2">
      <c r="L462" s="191"/>
    </row>
    <row r="463" spans="12:12" x14ac:dyDescent="0.2">
      <c r="L463" s="191"/>
    </row>
    <row r="464" spans="12:12" x14ac:dyDescent="0.2">
      <c r="L464" s="191"/>
    </row>
    <row r="465" spans="12:12" x14ac:dyDescent="0.2">
      <c r="L465" s="191"/>
    </row>
    <row r="466" spans="12:12" x14ac:dyDescent="0.2">
      <c r="L466" s="191"/>
    </row>
    <row r="467" spans="12:12" x14ac:dyDescent="0.2">
      <c r="L467" s="191"/>
    </row>
    <row r="468" spans="12:12" x14ac:dyDescent="0.2">
      <c r="L468" s="191"/>
    </row>
    <row r="469" spans="12:12" x14ac:dyDescent="0.2">
      <c r="L469" s="191"/>
    </row>
    <row r="470" spans="12:12" x14ac:dyDescent="0.2">
      <c r="L470" s="191"/>
    </row>
    <row r="471" spans="12:12" x14ac:dyDescent="0.2">
      <c r="L471" s="191"/>
    </row>
    <row r="472" spans="12:12" x14ac:dyDescent="0.2">
      <c r="L472" s="191"/>
    </row>
    <row r="473" spans="12:12" x14ac:dyDescent="0.2">
      <c r="L473" s="191"/>
    </row>
    <row r="474" spans="12:12" x14ac:dyDescent="0.2">
      <c r="L474" s="191"/>
    </row>
    <row r="475" spans="12:12" x14ac:dyDescent="0.2">
      <c r="L475" s="191"/>
    </row>
    <row r="476" spans="12:12" x14ac:dyDescent="0.2">
      <c r="L476" s="191"/>
    </row>
    <row r="477" spans="12:12" x14ac:dyDescent="0.2">
      <c r="L477" s="191"/>
    </row>
    <row r="478" spans="12:12" x14ac:dyDescent="0.2">
      <c r="L478" s="191"/>
    </row>
    <row r="479" spans="12:12" x14ac:dyDescent="0.2">
      <c r="L479" s="191"/>
    </row>
    <row r="480" spans="12:12" x14ac:dyDescent="0.2">
      <c r="L480" s="191"/>
    </row>
    <row r="481" spans="12:12" x14ac:dyDescent="0.2">
      <c r="L481" s="191"/>
    </row>
    <row r="482" spans="12:12" x14ac:dyDescent="0.2">
      <c r="L482" s="191"/>
    </row>
    <row r="483" spans="12:12" x14ac:dyDescent="0.2">
      <c r="L483" s="191"/>
    </row>
    <row r="484" spans="12:12" x14ac:dyDescent="0.2">
      <c r="L484" s="191"/>
    </row>
    <row r="485" spans="12:12" x14ac:dyDescent="0.2">
      <c r="L485" s="191"/>
    </row>
    <row r="486" spans="12:12" x14ac:dyDescent="0.2">
      <c r="L486" s="191"/>
    </row>
    <row r="487" spans="12:12" x14ac:dyDescent="0.2">
      <c r="L487" s="191"/>
    </row>
    <row r="488" spans="12:12" x14ac:dyDescent="0.2">
      <c r="L488" s="191"/>
    </row>
    <row r="489" spans="12:12" x14ac:dyDescent="0.2">
      <c r="L489" s="191"/>
    </row>
    <row r="490" spans="12:12" x14ac:dyDescent="0.2">
      <c r="L490" s="191"/>
    </row>
    <row r="491" spans="12:12" x14ac:dyDescent="0.2">
      <c r="L491" s="191"/>
    </row>
    <row r="492" spans="12:12" x14ac:dyDescent="0.2">
      <c r="L492" s="191"/>
    </row>
    <row r="493" spans="12:12" x14ac:dyDescent="0.2">
      <c r="L493" s="191"/>
    </row>
    <row r="494" spans="12:12" x14ac:dyDescent="0.2">
      <c r="L494" s="191"/>
    </row>
    <row r="495" spans="12:12" x14ac:dyDescent="0.2">
      <c r="L495" s="191"/>
    </row>
    <row r="496" spans="12:12" x14ac:dyDescent="0.2">
      <c r="L496" s="191"/>
    </row>
    <row r="497" spans="12:12" x14ac:dyDescent="0.2">
      <c r="L497" s="191"/>
    </row>
    <row r="498" spans="12:12" x14ac:dyDescent="0.2">
      <c r="L498" s="191"/>
    </row>
    <row r="499" spans="12:12" x14ac:dyDescent="0.2">
      <c r="L499" s="191"/>
    </row>
    <row r="500" spans="12:12" x14ac:dyDescent="0.2">
      <c r="L500" s="191"/>
    </row>
    <row r="501" spans="12:12" x14ac:dyDescent="0.2">
      <c r="L501" s="191"/>
    </row>
    <row r="502" spans="12:12" x14ac:dyDescent="0.2">
      <c r="L502" s="191"/>
    </row>
    <row r="503" spans="12:12" x14ac:dyDescent="0.2">
      <c r="L503" s="191"/>
    </row>
    <row r="504" spans="12:12" x14ac:dyDescent="0.2">
      <c r="L504" s="191"/>
    </row>
    <row r="505" spans="12:12" x14ac:dyDescent="0.2">
      <c r="L505" s="191"/>
    </row>
    <row r="506" spans="12:12" x14ac:dyDescent="0.2">
      <c r="L506" s="191"/>
    </row>
    <row r="507" spans="12:12" x14ac:dyDescent="0.2">
      <c r="L507" s="191"/>
    </row>
    <row r="508" spans="12:12" x14ac:dyDescent="0.2">
      <c r="L508" s="191"/>
    </row>
    <row r="509" spans="12:12" x14ac:dyDescent="0.2">
      <c r="L509" s="191"/>
    </row>
    <row r="510" spans="12:12" x14ac:dyDescent="0.2">
      <c r="L510" s="191"/>
    </row>
    <row r="511" spans="12:12" x14ac:dyDescent="0.2">
      <c r="L511" s="191"/>
    </row>
    <row r="512" spans="12:12" x14ac:dyDescent="0.2">
      <c r="L512" s="191"/>
    </row>
    <row r="513" spans="12:12" x14ac:dyDescent="0.2">
      <c r="L513" s="191"/>
    </row>
    <row r="514" spans="12:12" x14ac:dyDescent="0.2">
      <c r="L514" s="191"/>
    </row>
    <row r="515" spans="12:12" x14ac:dyDescent="0.2">
      <c r="L515" s="191"/>
    </row>
    <row r="516" spans="12:12" x14ac:dyDescent="0.2">
      <c r="L516" s="191"/>
    </row>
    <row r="517" spans="12:12" x14ac:dyDescent="0.2">
      <c r="L517" s="191"/>
    </row>
    <row r="518" spans="12:12" x14ac:dyDescent="0.2">
      <c r="L518" s="191"/>
    </row>
    <row r="519" spans="12:12" x14ac:dyDescent="0.2">
      <c r="L519" s="191"/>
    </row>
    <row r="520" spans="12:12" x14ac:dyDescent="0.2">
      <c r="L520" s="191"/>
    </row>
    <row r="521" spans="12:12" x14ac:dyDescent="0.2">
      <c r="L521" s="191"/>
    </row>
    <row r="522" spans="12:12" x14ac:dyDescent="0.2">
      <c r="L522" s="191"/>
    </row>
    <row r="523" spans="12:12" x14ac:dyDescent="0.2">
      <c r="L523" s="191"/>
    </row>
    <row r="524" spans="12:12" x14ac:dyDescent="0.2">
      <c r="L524" s="191"/>
    </row>
    <row r="525" spans="12:12" x14ac:dyDescent="0.2">
      <c r="L525" s="191"/>
    </row>
    <row r="526" spans="12:12" x14ac:dyDescent="0.2">
      <c r="L526" s="191"/>
    </row>
    <row r="527" spans="12:12" x14ac:dyDescent="0.2">
      <c r="L527" s="191"/>
    </row>
    <row r="528" spans="12:12" x14ac:dyDescent="0.2">
      <c r="L528" s="191"/>
    </row>
    <row r="529" spans="12:12" x14ac:dyDescent="0.2">
      <c r="L529" s="191"/>
    </row>
    <row r="530" spans="12:12" x14ac:dyDescent="0.2">
      <c r="L530" s="191"/>
    </row>
    <row r="531" spans="12:12" x14ac:dyDescent="0.2">
      <c r="L531" s="191"/>
    </row>
    <row r="532" spans="12:12" x14ac:dyDescent="0.2">
      <c r="L532" s="191"/>
    </row>
    <row r="533" spans="12:12" x14ac:dyDescent="0.2">
      <c r="L533" s="191"/>
    </row>
    <row r="534" spans="12:12" x14ac:dyDescent="0.2">
      <c r="L534" s="191"/>
    </row>
    <row r="535" spans="12:12" x14ac:dyDescent="0.2">
      <c r="L535" s="191"/>
    </row>
    <row r="536" spans="12:12" x14ac:dyDescent="0.2">
      <c r="L536" s="191"/>
    </row>
    <row r="537" spans="12:12" x14ac:dyDescent="0.2">
      <c r="L537" s="191"/>
    </row>
    <row r="538" spans="12:12" x14ac:dyDescent="0.2">
      <c r="L538" s="191"/>
    </row>
    <row r="539" spans="12:12" x14ac:dyDescent="0.2">
      <c r="L539" s="191"/>
    </row>
    <row r="540" spans="12:12" x14ac:dyDescent="0.2">
      <c r="L540" s="191"/>
    </row>
    <row r="541" spans="12:12" x14ac:dyDescent="0.2">
      <c r="L541" s="191"/>
    </row>
    <row r="542" spans="12:12" x14ac:dyDescent="0.2">
      <c r="L542" s="191"/>
    </row>
    <row r="543" spans="12:12" x14ac:dyDescent="0.2">
      <c r="L543" s="191"/>
    </row>
    <row r="544" spans="12:12" x14ac:dyDescent="0.2">
      <c r="L544" s="191"/>
    </row>
    <row r="545" spans="12:12" x14ac:dyDescent="0.2">
      <c r="L545" s="191"/>
    </row>
    <row r="546" spans="12:12" x14ac:dyDescent="0.2">
      <c r="L546" s="191"/>
    </row>
    <row r="547" spans="12:12" x14ac:dyDescent="0.2">
      <c r="L547" s="191"/>
    </row>
    <row r="548" spans="12:12" x14ac:dyDescent="0.2">
      <c r="L548" s="191"/>
    </row>
    <row r="549" spans="12:12" x14ac:dyDescent="0.2">
      <c r="L549" s="191"/>
    </row>
    <row r="550" spans="12:12" x14ac:dyDescent="0.2">
      <c r="L550" s="191"/>
    </row>
    <row r="551" spans="12:12" x14ac:dyDescent="0.2">
      <c r="L551" s="191"/>
    </row>
    <row r="552" spans="12:12" x14ac:dyDescent="0.2">
      <c r="L552" s="191"/>
    </row>
    <row r="553" spans="12:12" x14ac:dyDescent="0.2">
      <c r="L553" s="191"/>
    </row>
    <row r="554" spans="12:12" x14ac:dyDescent="0.2">
      <c r="L554" s="191"/>
    </row>
    <row r="555" spans="12:12" x14ac:dyDescent="0.2">
      <c r="L555" s="191"/>
    </row>
    <row r="556" spans="12:12" x14ac:dyDescent="0.2">
      <c r="L556" s="191"/>
    </row>
    <row r="557" spans="12:12" x14ac:dyDescent="0.2">
      <c r="L557" s="191"/>
    </row>
    <row r="558" spans="12:12" x14ac:dyDescent="0.2">
      <c r="L558" s="191"/>
    </row>
    <row r="559" spans="12:12" x14ac:dyDescent="0.2">
      <c r="L559" s="191"/>
    </row>
    <row r="560" spans="12:12" x14ac:dyDescent="0.2">
      <c r="L560" s="191"/>
    </row>
    <row r="561" spans="12:12" x14ac:dyDescent="0.2">
      <c r="L561" s="191"/>
    </row>
    <row r="562" spans="12:12" x14ac:dyDescent="0.2">
      <c r="L562" s="191"/>
    </row>
    <row r="563" spans="12:12" x14ac:dyDescent="0.2">
      <c r="L563" s="191"/>
    </row>
    <row r="564" spans="12:12" x14ac:dyDescent="0.2">
      <c r="L564" s="191"/>
    </row>
    <row r="565" spans="12:12" x14ac:dyDescent="0.2">
      <c r="L565" s="191"/>
    </row>
    <row r="566" spans="12:12" x14ac:dyDescent="0.2">
      <c r="L566" s="191"/>
    </row>
    <row r="567" spans="12:12" x14ac:dyDescent="0.2">
      <c r="L567" s="191"/>
    </row>
    <row r="568" spans="12:12" x14ac:dyDescent="0.2">
      <c r="L568" s="191"/>
    </row>
    <row r="569" spans="12:12" x14ac:dyDescent="0.2">
      <c r="L569" s="191"/>
    </row>
    <row r="570" spans="12:12" x14ac:dyDescent="0.2">
      <c r="L570" s="191"/>
    </row>
    <row r="571" spans="12:12" x14ac:dyDescent="0.2">
      <c r="L571" s="191"/>
    </row>
    <row r="572" spans="12:12" x14ac:dyDescent="0.2">
      <c r="L572" s="191"/>
    </row>
    <row r="573" spans="12:12" x14ac:dyDescent="0.2">
      <c r="L573" s="191"/>
    </row>
    <row r="574" spans="12:12" x14ac:dyDescent="0.2">
      <c r="L574" s="191"/>
    </row>
    <row r="575" spans="12:12" x14ac:dyDescent="0.2">
      <c r="L575" s="191"/>
    </row>
    <row r="576" spans="12:12" x14ac:dyDescent="0.2">
      <c r="L576" s="191"/>
    </row>
    <row r="577" spans="12:12" x14ac:dyDescent="0.2">
      <c r="L577" s="191"/>
    </row>
    <row r="578" spans="12:12" x14ac:dyDescent="0.2">
      <c r="L578" s="191"/>
    </row>
    <row r="579" spans="12:12" x14ac:dyDescent="0.2">
      <c r="L579" s="191"/>
    </row>
    <row r="580" spans="12:12" x14ac:dyDescent="0.2">
      <c r="L580" s="191"/>
    </row>
    <row r="581" spans="12:12" x14ac:dyDescent="0.2">
      <c r="L581" s="191"/>
    </row>
    <row r="582" spans="12:12" x14ac:dyDescent="0.2">
      <c r="L582" s="191"/>
    </row>
    <row r="583" spans="12:12" x14ac:dyDescent="0.2">
      <c r="L583" s="191"/>
    </row>
    <row r="584" spans="12:12" x14ac:dyDescent="0.2">
      <c r="L584" s="191"/>
    </row>
    <row r="585" spans="12:12" x14ac:dyDescent="0.2">
      <c r="L585" s="191"/>
    </row>
    <row r="586" spans="12:12" x14ac:dyDescent="0.2">
      <c r="L586" s="191"/>
    </row>
    <row r="587" spans="12:12" x14ac:dyDescent="0.2">
      <c r="L587" s="191"/>
    </row>
    <row r="588" spans="12:12" x14ac:dyDescent="0.2">
      <c r="L588" s="191"/>
    </row>
    <row r="589" spans="12:12" x14ac:dyDescent="0.2">
      <c r="L589" s="191"/>
    </row>
    <row r="590" spans="12:12" x14ac:dyDescent="0.2">
      <c r="L590" s="191"/>
    </row>
    <row r="591" spans="12:12" x14ac:dyDescent="0.2">
      <c r="L591" s="191"/>
    </row>
    <row r="592" spans="12:12" x14ac:dyDescent="0.2">
      <c r="L592" s="191"/>
    </row>
    <row r="593" spans="12:12" x14ac:dyDescent="0.2">
      <c r="L593" s="191"/>
    </row>
    <row r="594" spans="12:12" x14ac:dyDescent="0.2">
      <c r="L594" s="191"/>
    </row>
    <row r="595" spans="12:12" x14ac:dyDescent="0.2">
      <c r="L595" s="191"/>
    </row>
    <row r="596" spans="12:12" x14ac:dyDescent="0.2">
      <c r="L596" s="191"/>
    </row>
    <row r="597" spans="12:12" x14ac:dyDescent="0.2">
      <c r="L597" s="191"/>
    </row>
    <row r="598" spans="12:12" x14ac:dyDescent="0.2">
      <c r="L598" s="191"/>
    </row>
    <row r="599" spans="12:12" x14ac:dyDescent="0.2">
      <c r="L599" s="191"/>
    </row>
    <row r="600" spans="12:12" x14ac:dyDescent="0.2">
      <c r="L600" s="191"/>
    </row>
    <row r="601" spans="12:12" x14ac:dyDescent="0.2">
      <c r="L601" s="191"/>
    </row>
    <row r="602" spans="12:12" x14ac:dyDescent="0.2">
      <c r="L602" s="191"/>
    </row>
    <row r="603" spans="12:12" x14ac:dyDescent="0.2">
      <c r="L603" s="191"/>
    </row>
    <row r="604" spans="12:12" x14ac:dyDescent="0.2">
      <c r="L604" s="191"/>
    </row>
    <row r="605" spans="12:12" x14ac:dyDescent="0.2">
      <c r="L605" s="191"/>
    </row>
    <row r="606" spans="12:12" x14ac:dyDescent="0.2">
      <c r="L606" s="191"/>
    </row>
    <row r="607" spans="12:12" x14ac:dyDescent="0.2">
      <c r="L607" s="191"/>
    </row>
    <row r="608" spans="12:12" x14ac:dyDescent="0.2">
      <c r="L608" s="191"/>
    </row>
    <row r="609" spans="12:12" x14ac:dyDescent="0.2">
      <c r="L609" s="191"/>
    </row>
    <row r="610" spans="12:12" x14ac:dyDescent="0.2">
      <c r="L610" s="191"/>
    </row>
    <row r="611" spans="12:12" x14ac:dyDescent="0.2">
      <c r="L611" s="191"/>
    </row>
    <row r="612" spans="12:12" x14ac:dyDescent="0.2">
      <c r="L612" s="191"/>
    </row>
    <row r="613" spans="12:12" x14ac:dyDescent="0.2">
      <c r="L613" s="191"/>
    </row>
    <row r="614" spans="12:12" x14ac:dyDescent="0.2">
      <c r="L614" s="191"/>
    </row>
    <row r="615" spans="12:12" x14ac:dyDescent="0.2">
      <c r="L615" s="191"/>
    </row>
    <row r="616" spans="12:12" x14ac:dyDescent="0.2">
      <c r="L616" s="191"/>
    </row>
    <row r="617" spans="12:12" x14ac:dyDescent="0.2">
      <c r="L617" s="191"/>
    </row>
    <row r="618" spans="12:12" x14ac:dyDescent="0.2">
      <c r="L618" s="191"/>
    </row>
    <row r="619" spans="12:12" x14ac:dyDescent="0.2">
      <c r="L619" s="191"/>
    </row>
    <row r="620" spans="12:12" x14ac:dyDescent="0.2">
      <c r="L620" s="191"/>
    </row>
    <row r="621" spans="12:12" x14ac:dyDescent="0.2">
      <c r="L621" s="191"/>
    </row>
    <row r="622" spans="12:12" x14ac:dyDescent="0.2">
      <c r="L622" s="191"/>
    </row>
    <row r="623" spans="12:12" x14ac:dyDescent="0.2">
      <c r="L623" s="191"/>
    </row>
    <row r="624" spans="12:12" x14ac:dyDescent="0.2">
      <c r="L624" s="191"/>
    </row>
    <row r="625" spans="12:12" x14ac:dyDescent="0.2">
      <c r="L625" s="191"/>
    </row>
    <row r="626" spans="12:12" x14ac:dyDescent="0.2">
      <c r="L626" s="191"/>
    </row>
    <row r="627" spans="12:12" x14ac:dyDescent="0.2">
      <c r="L627" s="191"/>
    </row>
    <row r="628" spans="12:12" x14ac:dyDescent="0.2">
      <c r="L628" s="191"/>
    </row>
    <row r="629" spans="12:12" x14ac:dyDescent="0.2">
      <c r="L629" s="191"/>
    </row>
    <row r="630" spans="12:12" x14ac:dyDescent="0.2">
      <c r="L630" s="191"/>
    </row>
    <row r="631" spans="12:12" x14ac:dyDescent="0.2">
      <c r="L631" s="191"/>
    </row>
    <row r="632" spans="12:12" x14ac:dyDescent="0.2">
      <c r="L632" s="191"/>
    </row>
    <row r="633" spans="12:12" x14ac:dyDescent="0.2">
      <c r="L633" s="191"/>
    </row>
    <row r="634" spans="12:12" x14ac:dyDescent="0.2">
      <c r="L634" s="191"/>
    </row>
    <row r="635" spans="12:12" x14ac:dyDescent="0.2">
      <c r="L635" s="191"/>
    </row>
    <row r="636" spans="12:12" x14ac:dyDescent="0.2">
      <c r="L636" s="191"/>
    </row>
    <row r="637" spans="12:12" x14ac:dyDescent="0.2">
      <c r="L637" s="191"/>
    </row>
    <row r="638" spans="12:12" x14ac:dyDescent="0.2">
      <c r="L638" s="191"/>
    </row>
    <row r="639" spans="12:12" x14ac:dyDescent="0.2">
      <c r="L639" s="191"/>
    </row>
    <row r="640" spans="12:12" x14ac:dyDescent="0.2">
      <c r="L640" s="191"/>
    </row>
    <row r="641" spans="12:12" x14ac:dyDescent="0.2">
      <c r="L641" s="191"/>
    </row>
    <row r="642" spans="12:12" x14ac:dyDescent="0.2">
      <c r="L642" s="191"/>
    </row>
    <row r="643" spans="12:12" x14ac:dyDescent="0.2">
      <c r="L643" s="191"/>
    </row>
    <row r="644" spans="12:12" x14ac:dyDescent="0.2">
      <c r="L644" s="191"/>
    </row>
    <row r="645" spans="12:12" x14ac:dyDescent="0.2">
      <c r="L645" s="191"/>
    </row>
    <row r="646" spans="12:12" x14ac:dyDescent="0.2">
      <c r="L646" s="191"/>
    </row>
    <row r="647" spans="12:12" x14ac:dyDescent="0.2">
      <c r="L647" s="191"/>
    </row>
    <row r="648" spans="12:12" x14ac:dyDescent="0.2">
      <c r="L648" s="191"/>
    </row>
    <row r="649" spans="12:12" x14ac:dyDescent="0.2">
      <c r="L649" s="191"/>
    </row>
    <row r="650" spans="12:12" x14ac:dyDescent="0.2">
      <c r="L650" s="191"/>
    </row>
    <row r="651" spans="12:12" x14ac:dyDescent="0.2">
      <c r="L651" s="191"/>
    </row>
    <row r="652" spans="12:12" x14ac:dyDescent="0.2">
      <c r="L652" s="191"/>
    </row>
    <row r="653" spans="12:12" x14ac:dyDescent="0.2">
      <c r="L653" s="191"/>
    </row>
    <row r="654" spans="12:12" x14ac:dyDescent="0.2">
      <c r="L654" s="191"/>
    </row>
    <row r="655" spans="12:12" x14ac:dyDescent="0.2">
      <c r="L655" s="191"/>
    </row>
    <row r="656" spans="12:12" x14ac:dyDescent="0.2">
      <c r="L656" s="191"/>
    </row>
    <row r="657" spans="12:12" x14ac:dyDescent="0.2">
      <c r="L657" s="191"/>
    </row>
    <row r="658" spans="12:12" x14ac:dyDescent="0.2">
      <c r="L658" s="191"/>
    </row>
    <row r="659" spans="12:12" x14ac:dyDescent="0.2">
      <c r="L659" s="191"/>
    </row>
    <row r="660" spans="12:12" x14ac:dyDescent="0.2">
      <c r="L660" s="191"/>
    </row>
    <row r="661" spans="12:12" x14ac:dyDescent="0.2">
      <c r="L661" s="191"/>
    </row>
    <row r="662" spans="12:12" x14ac:dyDescent="0.2">
      <c r="L662" s="191"/>
    </row>
    <row r="663" spans="12:12" x14ac:dyDescent="0.2">
      <c r="L663" s="191"/>
    </row>
    <row r="664" spans="12:12" x14ac:dyDescent="0.2">
      <c r="L664" s="191"/>
    </row>
    <row r="665" spans="12:12" x14ac:dyDescent="0.2">
      <c r="L665" s="191"/>
    </row>
    <row r="666" spans="12:12" x14ac:dyDescent="0.2">
      <c r="L666" s="191"/>
    </row>
    <row r="667" spans="12:12" x14ac:dyDescent="0.2">
      <c r="L667" s="191"/>
    </row>
    <row r="668" spans="12:12" x14ac:dyDescent="0.2">
      <c r="L668" s="191"/>
    </row>
    <row r="669" spans="12:12" x14ac:dyDescent="0.2">
      <c r="L669" s="191"/>
    </row>
    <row r="670" spans="12:12" x14ac:dyDescent="0.2">
      <c r="L670" s="191"/>
    </row>
    <row r="671" spans="12:12" x14ac:dyDescent="0.2">
      <c r="L671" s="191"/>
    </row>
    <row r="672" spans="12:12" x14ac:dyDescent="0.2">
      <c r="L672" s="191"/>
    </row>
    <row r="673" spans="12:12" x14ac:dyDescent="0.2">
      <c r="L673" s="191"/>
    </row>
    <row r="674" spans="12:12" x14ac:dyDescent="0.2">
      <c r="L674" s="191"/>
    </row>
    <row r="675" spans="12:12" x14ac:dyDescent="0.2">
      <c r="L675" s="191"/>
    </row>
    <row r="676" spans="12:12" x14ac:dyDescent="0.2">
      <c r="L676" s="191"/>
    </row>
    <row r="677" spans="12:12" x14ac:dyDescent="0.2">
      <c r="L677" s="191"/>
    </row>
    <row r="678" spans="12:12" x14ac:dyDescent="0.2">
      <c r="L678" s="191"/>
    </row>
    <row r="679" spans="12:12" x14ac:dyDescent="0.2">
      <c r="L679" s="191"/>
    </row>
    <row r="680" spans="12:12" x14ac:dyDescent="0.2">
      <c r="L680" s="191"/>
    </row>
    <row r="681" spans="12:12" x14ac:dyDescent="0.2">
      <c r="L681" s="191"/>
    </row>
    <row r="682" spans="12:12" x14ac:dyDescent="0.2">
      <c r="L682" s="191"/>
    </row>
    <row r="683" spans="12:12" x14ac:dyDescent="0.2">
      <c r="L683" s="191"/>
    </row>
    <row r="684" spans="12:12" x14ac:dyDescent="0.2">
      <c r="L684" s="191"/>
    </row>
    <row r="685" spans="12:12" x14ac:dyDescent="0.2">
      <c r="L685" s="191"/>
    </row>
    <row r="686" spans="12:12" x14ac:dyDescent="0.2">
      <c r="L686" s="191"/>
    </row>
    <row r="687" spans="12:12" x14ac:dyDescent="0.2">
      <c r="L687" s="191"/>
    </row>
    <row r="688" spans="12:12" x14ac:dyDescent="0.2">
      <c r="L688" s="191"/>
    </row>
    <row r="689" spans="12:12" x14ac:dyDescent="0.2">
      <c r="L689" s="191"/>
    </row>
    <row r="690" spans="12:12" x14ac:dyDescent="0.2">
      <c r="L690" s="191"/>
    </row>
    <row r="691" spans="12:12" x14ac:dyDescent="0.2">
      <c r="L691" s="191"/>
    </row>
    <row r="692" spans="12:12" x14ac:dyDescent="0.2">
      <c r="L692" s="191"/>
    </row>
    <row r="693" spans="12:12" x14ac:dyDescent="0.2">
      <c r="L693" s="191"/>
    </row>
    <row r="694" spans="12:12" x14ac:dyDescent="0.2">
      <c r="L694" s="191"/>
    </row>
    <row r="695" spans="12:12" x14ac:dyDescent="0.2">
      <c r="L695" s="191"/>
    </row>
    <row r="696" spans="12:12" x14ac:dyDescent="0.2">
      <c r="L696" s="191"/>
    </row>
    <row r="697" spans="12:12" x14ac:dyDescent="0.2">
      <c r="L697" s="191"/>
    </row>
    <row r="698" spans="12:12" x14ac:dyDescent="0.2">
      <c r="L698" s="191"/>
    </row>
    <row r="699" spans="12:12" x14ac:dyDescent="0.2">
      <c r="L699" s="191"/>
    </row>
    <row r="700" spans="12:12" x14ac:dyDescent="0.2">
      <c r="L700" s="191"/>
    </row>
    <row r="701" spans="12:12" x14ac:dyDescent="0.2">
      <c r="L701" s="191"/>
    </row>
    <row r="702" spans="12:12" x14ac:dyDescent="0.2">
      <c r="L702" s="191"/>
    </row>
    <row r="703" spans="12:12" x14ac:dyDescent="0.2">
      <c r="L703" s="191"/>
    </row>
    <row r="704" spans="12:12" x14ac:dyDescent="0.2">
      <c r="L704" s="191"/>
    </row>
    <row r="705" spans="12:12" x14ac:dyDescent="0.2">
      <c r="L705" s="191"/>
    </row>
    <row r="706" spans="12:12" x14ac:dyDescent="0.2">
      <c r="L706" s="191"/>
    </row>
    <row r="707" spans="12:12" x14ac:dyDescent="0.2">
      <c r="L707" s="191"/>
    </row>
    <row r="708" spans="12:12" x14ac:dyDescent="0.2">
      <c r="L708" s="191"/>
    </row>
    <row r="709" spans="12:12" x14ac:dyDescent="0.2">
      <c r="L709" s="191"/>
    </row>
    <row r="710" spans="12:12" x14ac:dyDescent="0.2">
      <c r="L710" s="191"/>
    </row>
    <row r="711" spans="12:12" x14ac:dyDescent="0.2">
      <c r="L711" s="191"/>
    </row>
    <row r="712" spans="12:12" x14ac:dyDescent="0.2">
      <c r="L712" s="191"/>
    </row>
    <row r="713" spans="12:12" x14ac:dyDescent="0.2">
      <c r="L713" s="191"/>
    </row>
    <row r="714" spans="12:12" x14ac:dyDescent="0.2">
      <c r="L714" s="191"/>
    </row>
    <row r="715" spans="12:12" x14ac:dyDescent="0.2">
      <c r="L715" s="191"/>
    </row>
    <row r="716" spans="12:12" x14ac:dyDescent="0.2">
      <c r="L716" s="191"/>
    </row>
    <row r="717" spans="12:12" x14ac:dyDescent="0.2">
      <c r="L717" s="191"/>
    </row>
    <row r="718" spans="12:12" x14ac:dyDescent="0.2">
      <c r="L718" s="191"/>
    </row>
    <row r="719" spans="12:12" x14ac:dyDescent="0.2">
      <c r="L719" s="191"/>
    </row>
    <row r="720" spans="12:12" x14ac:dyDescent="0.2">
      <c r="L720" s="191"/>
    </row>
    <row r="721" spans="12:12" x14ac:dyDescent="0.2">
      <c r="L721" s="191"/>
    </row>
    <row r="722" spans="12:12" x14ac:dyDescent="0.2">
      <c r="L722" s="191"/>
    </row>
    <row r="723" spans="12:12" x14ac:dyDescent="0.2">
      <c r="L723" s="191"/>
    </row>
    <row r="724" spans="12:12" x14ac:dyDescent="0.2">
      <c r="L724" s="191"/>
    </row>
    <row r="725" spans="12:12" x14ac:dyDescent="0.2">
      <c r="L725" s="191"/>
    </row>
    <row r="726" spans="12:12" x14ac:dyDescent="0.2">
      <c r="L726" s="191"/>
    </row>
    <row r="727" spans="12:12" x14ac:dyDescent="0.2">
      <c r="L727" s="191"/>
    </row>
    <row r="728" spans="12:12" x14ac:dyDescent="0.2">
      <c r="L728" s="191"/>
    </row>
    <row r="729" spans="12:12" x14ac:dyDescent="0.2">
      <c r="L729" s="191"/>
    </row>
    <row r="730" spans="12:12" x14ac:dyDescent="0.2">
      <c r="L730" s="191"/>
    </row>
    <row r="731" spans="12:12" x14ac:dyDescent="0.2">
      <c r="L731" s="191"/>
    </row>
    <row r="732" spans="12:12" x14ac:dyDescent="0.2">
      <c r="L732" s="191"/>
    </row>
    <row r="733" spans="12:12" x14ac:dyDescent="0.2">
      <c r="L733" s="191"/>
    </row>
    <row r="734" spans="12:12" x14ac:dyDescent="0.2">
      <c r="L734" s="191"/>
    </row>
    <row r="735" spans="12:12" x14ac:dyDescent="0.2">
      <c r="L735" s="191"/>
    </row>
    <row r="736" spans="12:12" x14ac:dyDescent="0.2">
      <c r="L736" s="191"/>
    </row>
    <row r="737" spans="12:12" x14ac:dyDescent="0.2">
      <c r="L737" s="191"/>
    </row>
    <row r="738" spans="12:12" x14ac:dyDescent="0.2">
      <c r="L738" s="191"/>
    </row>
    <row r="739" spans="12:12" x14ac:dyDescent="0.2">
      <c r="L739" s="191"/>
    </row>
    <row r="740" spans="12:12" x14ac:dyDescent="0.2">
      <c r="L740" s="191"/>
    </row>
    <row r="741" spans="12:12" x14ac:dyDescent="0.2">
      <c r="L741" s="191"/>
    </row>
    <row r="742" spans="12:12" x14ac:dyDescent="0.2">
      <c r="L742" s="191"/>
    </row>
    <row r="743" spans="12:12" x14ac:dyDescent="0.2">
      <c r="L743" s="191"/>
    </row>
    <row r="744" spans="12:12" x14ac:dyDescent="0.2">
      <c r="L744" s="191"/>
    </row>
    <row r="745" spans="12:12" x14ac:dyDescent="0.2">
      <c r="L745" s="191"/>
    </row>
    <row r="746" spans="12:12" x14ac:dyDescent="0.2">
      <c r="L746" s="191"/>
    </row>
    <row r="747" spans="12:12" x14ac:dyDescent="0.2">
      <c r="L747" s="191"/>
    </row>
    <row r="748" spans="12:12" x14ac:dyDescent="0.2">
      <c r="L748" s="191"/>
    </row>
    <row r="749" spans="12:12" x14ac:dyDescent="0.2">
      <c r="L749" s="191"/>
    </row>
    <row r="750" spans="12:12" x14ac:dyDescent="0.2">
      <c r="L750" s="191"/>
    </row>
    <row r="751" spans="12:12" x14ac:dyDescent="0.2">
      <c r="L751" s="191"/>
    </row>
    <row r="752" spans="12:12" x14ac:dyDescent="0.2">
      <c r="L752" s="191"/>
    </row>
    <row r="753" spans="12:12" x14ac:dyDescent="0.2">
      <c r="L753" s="191"/>
    </row>
    <row r="754" spans="12:12" x14ac:dyDescent="0.2">
      <c r="L754" s="191"/>
    </row>
    <row r="755" spans="12:12" x14ac:dyDescent="0.2">
      <c r="L755" s="191"/>
    </row>
    <row r="756" spans="12:12" x14ac:dyDescent="0.2">
      <c r="L756" s="191"/>
    </row>
    <row r="757" spans="12:12" x14ac:dyDescent="0.2">
      <c r="L757" s="191"/>
    </row>
    <row r="758" spans="12:12" x14ac:dyDescent="0.2">
      <c r="L758" s="191"/>
    </row>
    <row r="759" spans="12:12" x14ac:dyDescent="0.2">
      <c r="L759" s="191"/>
    </row>
    <row r="760" spans="12:12" x14ac:dyDescent="0.2">
      <c r="L760" s="191"/>
    </row>
    <row r="761" spans="12:12" x14ac:dyDescent="0.2">
      <c r="L761" s="191"/>
    </row>
    <row r="762" spans="12:12" x14ac:dyDescent="0.2">
      <c r="L762" s="191"/>
    </row>
    <row r="763" spans="12:12" x14ac:dyDescent="0.2">
      <c r="L763" s="191"/>
    </row>
    <row r="764" spans="12:12" x14ac:dyDescent="0.2">
      <c r="L764" s="191"/>
    </row>
    <row r="765" spans="12:12" x14ac:dyDescent="0.2">
      <c r="L765" s="191"/>
    </row>
    <row r="766" spans="12:12" x14ac:dyDescent="0.2">
      <c r="L766" s="191"/>
    </row>
    <row r="767" spans="12:12" x14ac:dyDescent="0.2">
      <c r="L767" s="191"/>
    </row>
    <row r="768" spans="12:12" x14ac:dyDescent="0.2">
      <c r="L768" s="191"/>
    </row>
    <row r="769" spans="12:12" x14ac:dyDescent="0.2">
      <c r="L769" s="191"/>
    </row>
    <row r="770" spans="12:12" x14ac:dyDescent="0.2">
      <c r="L770" s="191"/>
    </row>
    <row r="771" spans="12:12" x14ac:dyDescent="0.2">
      <c r="L771" s="191"/>
    </row>
    <row r="772" spans="12:12" x14ac:dyDescent="0.2">
      <c r="L772" s="191"/>
    </row>
    <row r="773" spans="12:12" x14ac:dyDescent="0.2">
      <c r="L773" s="191"/>
    </row>
    <row r="774" spans="12:12" x14ac:dyDescent="0.2">
      <c r="L774" s="191"/>
    </row>
    <row r="775" spans="12:12" x14ac:dyDescent="0.2">
      <c r="L775" s="191"/>
    </row>
    <row r="776" spans="12:12" x14ac:dyDescent="0.2">
      <c r="L776" s="191"/>
    </row>
    <row r="777" spans="12:12" x14ac:dyDescent="0.2">
      <c r="L777" s="191"/>
    </row>
    <row r="778" spans="12:12" x14ac:dyDescent="0.2">
      <c r="L778" s="191"/>
    </row>
    <row r="779" spans="12:12" x14ac:dyDescent="0.2">
      <c r="L779" s="191"/>
    </row>
    <row r="780" spans="12:12" x14ac:dyDescent="0.2">
      <c r="L780" s="191"/>
    </row>
    <row r="781" spans="12:12" x14ac:dyDescent="0.2">
      <c r="L781" s="191"/>
    </row>
    <row r="782" spans="12:12" x14ac:dyDescent="0.2">
      <c r="L782" s="191"/>
    </row>
    <row r="783" spans="12:12" x14ac:dyDescent="0.2">
      <c r="L783" s="191"/>
    </row>
    <row r="784" spans="12:12" x14ac:dyDescent="0.2">
      <c r="L784" s="191"/>
    </row>
    <row r="785" spans="12:12" x14ac:dyDescent="0.2">
      <c r="L785" s="191"/>
    </row>
    <row r="786" spans="12:12" x14ac:dyDescent="0.2">
      <c r="L786" s="191"/>
    </row>
    <row r="787" spans="12:12" x14ac:dyDescent="0.2">
      <c r="L787" s="191"/>
    </row>
    <row r="788" spans="12:12" x14ac:dyDescent="0.2">
      <c r="L788" s="191"/>
    </row>
    <row r="789" spans="12:12" x14ac:dyDescent="0.2">
      <c r="L789" s="191"/>
    </row>
    <row r="790" spans="12:12" x14ac:dyDescent="0.2">
      <c r="L790" s="191"/>
    </row>
    <row r="791" spans="12:12" x14ac:dyDescent="0.2">
      <c r="L791" s="191"/>
    </row>
    <row r="792" spans="12:12" x14ac:dyDescent="0.2">
      <c r="L792" s="191"/>
    </row>
    <row r="793" spans="12:12" x14ac:dyDescent="0.2">
      <c r="L793" s="191"/>
    </row>
    <row r="794" spans="12:12" x14ac:dyDescent="0.2">
      <c r="L794" s="191"/>
    </row>
    <row r="795" spans="12:12" x14ac:dyDescent="0.2">
      <c r="L795" s="191"/>
    </row>
    <row r="796" spans="12:12" x14ac:dyDescent="0.2">
      <c r="L796" s="191"/>
    </row>
    <row r="797" spans="12:12" x14ac:dyDescent="0.2">
      <c r="L797" s="191"/>
    </row>
    <row r="798" spans="12:12" x14ac:dyDescent="0.2">
      <c r="L798" s="191"/>
    </row>
    <row r="799" spans="12:12" x14ac:dyDescent="0.2">
      <c r="L799" s="191"/>
    </row>
    <row r="800" spans="12:12" x14ac:dyDescent="0.2">
      <c r="L800" s="191"/>
    </row>
    <row r="801" spans="12:12" x14ac:dyDescent="0.2">
      <c r="L801" s="191"/>
    </row>
    <row r="802" spans="12:12" x14ac:dyDescent="0.2">
      <c r="L802" s="191"/>
    </row>
    <row r="803" spans="12:12" x14ac:dyDescent="0.2">
      <c r="L803" s="191"/>
    </row>
    <row r="804" spans="12:12" x14ac:dyDescent="0.2">
      <c r="L804" s="191"/>
    </row>
    <row r="805" spans="12:12" x14ac:dyDescent="0.2">
      <c r="L805" s="191"/>
    </row>
    <row r="806" spans="12:12" x14ac:dyDescent="0.2">
      <c r="L806" s="191"/>
    </row>
    <row r="807" spans="12:12" x14ac:dyDescent="0.2">
      <c r="L807" s="191"/>
    </row>
    <row r="808" spans="12:12" x14ac:dyDescent="0.2">
      <c r="L808" s="191"/>
    </row>
    <row r="809" spans="12:12" x14ac:dyDescent="0.2">
      <c r="L809" s="191"/>
    </row>
    <row r="810" spans="12:12" x14ac:dyDescent="0.2">
      <c r="L810" s="191"/>
    </row>
    <row r="811" spans="12:12" x14ac:dyDescent="0.2">
      <c r="L811" s="191"/>
    </row>
    <row r="812" spans="12:12" x14ac:dyDescent="0.2">
      <c r="L812" s="191"/>
    </row>
    <row r="813" spans="12:12" x14ac:dyDescent="0.2">
      <c r="L813" s="191"/>
    </row>
    <row r="814" spans="12:12" x14ac:dyDescent="0.2">
      <c r="L814" s="191"/>
    </row>
    <row r="815" spans="12:12" x14ac:dyDescent="0.2">
      <c r="L815" s="191"/>
    </row>
    <row r="816" spans="12:12" x14ac:dyDescent="0.2">
      <c r="L816" s="191"/>
    </row>
    <row r="817" spans="12:12" x14ac:dyDescent="0.2">
      <c r="L817" s="191"/>
    </row>
    <row r="818" spans="12:12" x14ac:dyDescent="0.2">
      <c r="L818" s="191"/>
    </row>
    <row r="819" spans="12:12" x14ac:dyDescent="0.2">
      <c r="L819" s="191"/>
    </row>
    <row r="820" spans="12:12" x14ac:dyDescent="0.2">
      <c r="L820" s="191"/>
    </row>
    <row r="821" spans="12:12" x14ac:dyDescent="0.2">
      <c r="L821" s="191"/>
    </row>
    <row r="822" spans="12:12" x14ac:dyDescent="0.2">
      <c r="L822" s="191"/>
    </row>
    <row r="823" spans="12:12" x14ac:dyDescent="0.2">
      <c r="L823" s="191"/>
    </row>
    <row r="824" spans="12:12" x14ac:dyDescent="0.2">
      <c r="L824" s="191"/>
    </row>
    <row r="825" spans="12:12" x14ac:dyDescent="0.2">
      <c r="L825" s="191"/>
    </row>
    <row r="826" spans="12:12" x14ac:dyDescent="0.2">
      <c r="L826" s="191"/>
    </row>
    <row r="827" spans="12:12" x14ac:dyDescent="0.2">
      <c r="L827" s="191"/>
    </row>
    <row r="828" spans="12:12" x14ac:dyDescent="0.2">
      <c r="L828" s="191"/>
    </row>
    <row r="829" spans="12:12" x14ac:dyDescent="0.2">
      <c r="L829" s="191"/>
    </row>
    <row r="830" spans="12:12" x14ac:dyDescent="0.2">
      <c r="L830" s="191"/>
    </row>
    <row r="831" spans="12:12" x14ac:dyDescent="0.2">
      <c r="L831" s="191"/>
    </row>
    <row r="832" spans="12:12" x14ac:dyDescent="0.2">
      <c r="L832" s="191"/>
    </row>
    <row r="833" spans="12:12" x14ac:dyDescent="0.2">
      <c r="L833" s="191"/>
    </row>
    <row r="834" spans="12:12" x14ac:dyDescent="0.2">
      <c r="L834" s="191"/>
    </row>
    <row r="835" spans="12:12" x14ac:dyDescent="0.2">
      <c r="L835" s="191"/>
    </row>
    <row r="836" spans="12:12" x14ac:dyDescent="0.2">
      <c r="L836" s="191"/>
    </row>
    <row r="837" spans="12:12" x14ac:dyDescent="0.2">
      <c r="L837" s="191"/>
    </row>
    <row r="838" spans="12:12" x14ac:dyDescent="0.2">
      <c r="L838" s="191"/>
    </row>
    <row r="839" spans="12:12" x14ac:dyDescent="0.2">
      <c r="L839" s="191"/>
    </row>
    <row r="840" spans="12:12" x14ac:dyDescent="0.2">
      <c r="L840" s="191"/>
    </row>
    <row r="841" spans="12:12" x14ac:dyDescent="0.2">
      <c r="L841" s="191"/>
    </row>
    <row r="842" spans="12:12" x14ac:dyDescent="0.2">
      <c r="L842" s="191"/>
    </row>
    <row r="843" spans="12:12" x14ac:dyDescent="0.2">
      <c r="L843" s="191"/>
    </row>
    <row r="844" spans="12:12" x14ac:dyDescent="0.2">
      <c r="L844" s="191"/>
    </row>
    <row r="845" spans="12:12" x14ac:dyDescent="0.2">
      <c r="L845" s="191"/>
    </row>
    <row r="846" spans="12:12" x14ac:dyDescent="0.2">
      <c r="L846" s="191"/>
    </row>
    <row r="847" spans="12:12" x14ac:dyDescent="0.2">
      <c r="L847" s="191"/>
    </row>
    <row r="848" spans="12:12" x14ac:dyDescent="0.2">
      <c r="L848" s="191"/>
    </row>
    <row r="849" spans="12:12" x14ac:dyDescent="0.2">
      <c r="L849" s="191"/>
    </row>
    <row r="850" spans="12:12" x14ac:dyDescent="0.2">
      <c r="L850" s="191"/>
    </row>
    <row r="851" spans="12:12" x14ac:dyDescent="0.2">
      <c r="L851" s="191"/>
    </row>
    <row r="852" spans="12:12" x14ac:dyDescent="0.2">
      <c r="L852" s="191"/>
    </row>
    <row r="853" spans="12:12" x14ac:dyDescent="0.2">
      <c r="L853" s="191"/>
    </row>
    <row r="854" spans="12:12" x14ac:dyDescent="0.2">
      <c r="L854" s="191"/>
    </row>
    <row r="855" spans="12:12" x14ac:dyDescent="0.2">
      <c r="L855" s="191"/>
    </row>
    <row r="856" spans="12:12" x14ac:dyDescent="0.2">
      <c r="L856" s="191"/>
    </row>
    <row r="857" spans="12:12" x14ac:dyDescent="0.2">
      <c r="L857" s="191"/>
    </row>
    <row r="858" spans="12:12" x14ac:dyDescent="0.2">
      <c r="L858" s="191"/>
    </row>
    <row r="859" spans="12:12" x14ac:dyDescent="0.2">
      <c r="L859" s="191"/>
    </row>
    <row r="860" spans="12:12" x14ac:dyDescent="0.2">
      <c r="L860" s="191"/>
    </row>
    <row r="861" spans="12:12" x14ac:dyDescent="0.2">
      <c r="L861" s="191"/>
    </row>
    <row r="862" spans="12:12" x14ac:dyDescent="0.2">
      <c r="L862" s="191"/>
    </row>
    <row r="863" spans="12:12" x14ac:dyDescent="0.2">
      <c r="L863" s="191"/>
    </row>
    <row r="864" spans="12:12" x14ac:dyDescent="0.2">
      <c r="L864" s="191"/>
    </row>
    <row r="865" spans="12:12" x14ac:dyDescent="0.2">
      <c r="L865" s="191"/>
    </row>
    <row r="866" spans="12:12" x14ac:dyDescent="0.2">
      <c r="L866" s="191"/>
    </row>
    <row r="867" spans="12:12" x14ac:dyDescent="0.2">
      <c r="L867" s="191"/>
    </row>
    <row r="868" spans="12:12" x14ac:dyDescent="0.2">
      <c r="L868" s="191"/>
    </row>
    <row r="869" spans="12:12" x14ac:dyDescent="0.2">
      <c r="L869" s="191"/>
    </row>
    <row r="870" spans="12:12" x14ac:dyDescent="0.2">
      <c r="L870" s="191"/>
    </row>
    <row r="871" spans="12:12" x14ac:dyDescent="0.2">
      <c r="L871" s="191"/>
    </row>
    <row r="872" spans="12:12" x14ac:dyDescent="0.2">
      <c r="L872" s="191"/>
    </row>
    <row r="873" spans="12:12" x14ac:dyDescent="0.2">
      <c r="L873" s="191"/>
    </row>
    <row r="874" spans="12:12" x14ac:dyDescent="0.2">
      <c r="L874" s="191"/>
    </row>
    <row r="875" spans="12:12" x14ac:dyDescent="0.2">
      <c r="L875" s="191"/>
    </row>
    <row r="876" spans="12:12" x14ac:dyDescent="0.2">
      <c r="L876" s="191"/>
    </row>
    <row r="877" spans="12:12" x14ac:dyDescent="0.2">
      <c r="L877" s="191"/>
    </row>
    <row r="878" spans="12:12" x14ac:dyDescent="0.2">
      <c r="L878" s="191"/>
    </row>
    <row r="879" spans="12:12" x14ac:dyDescent="0.2">
      <c r="L879" s="191"/>
    </row>
    <row r="880" spans="12:12" x14ac:dyDescent="0.2">
      <c r="L880" s="191"/>
    </row>
    <row r="881" spans="12:12" x14ac:dyDescent="0.2">
      <c r="L881" s="191"/>
    </row>
    <row r="882" spans="12:12" x14ac:dyDescent="0.2">
      <c r="L882" s="191"/>
    </row>
    <row r="883" spans="12:12" x14ac:dyDescent="0.2">
      <c r="L883" s="191"/>
    </row>
    <row r="884" spans="12:12" x14ac:dyDescent="0.2">
      <c r="L884" s="191"/>
    </row>
    <row r="885" spans="12:12" x14ac:dyDescent="0.2">
      <c r="L885" s="191"/>
    </row>
    <row r="886" spans="12:12" x14ac:dyDescent="0.2">
      <c r="L886" s="191"/>
    </row>
    <row r="887" spans="12:12" x14ac:dyDescent="0.2">
      <c r="L887" s="191"/>
    </row>
    <row r="888" spans="12:12" x14ac:dyDescent="0.2">
      <c r="L888" s="191"/>
    </row>
    <row r="889" spans="12:12" x14ac:dyDescent="0.2">
      <c r="L889" s="191"/>
    </row>
    <row r="890" spans="12:12" x14ac:dyDescent="0.2">
      <c r="L890" s="191"/>
    </row>
    <row r="891" spans="12:12" x14ac:dyDescent="0.2">
      <c r="L891" s="191"/>
    </row>
    <row r="892" spans="12:12" x14ac:dyDescent="0.2">
      <c r="L892" s="191"/>
    </row>
    <row r="893" spans="12:12" x14ac:dyDescent="0.2">
      <c r="L893" s="191"/>
    </row>
    <row r="894" spans="12:12" x14ac:dyDescent="0.2">
      <c r="L894" s="191"/>
    </row>
    <row r="895" spans="12:12" x14ac:dyDescent="0.2">
      <c r="L895" s="191"/>
    </row>
    <row r="896" spans="12:12" x14ac:dyDescent="0.2">
      <c r="L896" s="191"/>
    </row>
    <row r="897" spans="12:12" x14ac:dyDescent="0.2">
      <c r="L897" s="191"/>
    </row>
    <row r="898" spans="12:12" x14ac:dyDescent="0.2">
      <c r="L898" s="191"/>
    </row>
    <row r="899" spans="12:12" x14ac:dyDescent="0.2">
      <c r="L899" s="191"/>
    </row>
    <row r="900" spans="12:12" x14ac:dyDescent="0.2">
      <c r="L900" s="191"/>
    </row>
    <row r="901" spans="12:12" x14ac:dyDescent="0.2">
      <c r="L901" s="191"/>
    </row>
    <row r="902" spans="12:12" x14ac:dyDescent="0.2">
      <c r="L902" s="191"/>
    </row>
    <row r="903" spans="12:12" x14ac:dyDescent="0.2">
      <c r="L903" s="191"/>
    </row>
    <row r="904" spans="12:12" x14ac:dyDescent="0.2">
      <c r="L904" s="191"/>
    </row>
    <row r="905" spans="12:12" x14ac:dyDescent="0.2">
      <c r="L905" s="191"/>
    </row>
    <row r="906" spans="12:12" x14ac:dyDescent="0.2">
      <c r="L906" s="191"/>
    </row>
    <row r="907" spans="12:12" x14ac:dyDescent="0.2">
      <c r="L907" s="191"/>
    </row>
    <row r="908" spans="12:12" x14ac:dyDescent="0.2">
      <c r="L908" s="191"/>
    </row>
    <row r="909" spans="12:12" x14ac:dyDescent="0.2">
      <c r="L909" s="191"/>
    </row>
    <row r="910" spans="12:12" x14ac:dyDescent="0.2">
      <c r="L910" s="191"/>
    </row>
    <row r="911" spans="12:12" x14ac:dyDescent="0.2">
      <c r="L911" s="191"/>
    </row>
    <row r="912" spans="12:12" x14ac:dyDescent="0.2">
      <c r="L912" s="191"/>
    </row>
    <row r="913" spans="12:12" x14ac:dyDescent="0.2">
      <c r="L913" s="191"/>
    </row>
    <row r="914" spans="12:12" x14ac:dyDescent="0.2">
      <c r="L914" s="191"/>
    </row>
    <row r="915" spans="12:12" x14ac:dyDescent="0.2">
      <c r="L915" s="191"/>
    </row>
    <row r="916" spans="12:12" x14ac:dyDescent="0.2">
      <c r="L916" s="191"/>
    </row>
    <row r="917" spans="12:12" x14ac:dyDescent="0.2">
      <c r="L917" s="191"/>
    </row>
    <row r="918" spans="12:12" x14ac:dyDescent="0.2">
      <c r="L918" s="191"/>
    </row>
    <row r="919" spans="12:12" x14ac:dyDescent="0.2">
      <c r="L919" s="191"/>
    </row>
    <row r="920" spans="12:12" x14ac:dyDescent="0.2">
      <c r="L920" s="191"/>
    </row>
    <row r="921" spans="12:12" x14ac:dyDescent="0.2">
      <c r="L921" s="191"/>
    </row>
    <row r="922" spans="12:12" x14ac:dyDescent="0.2">
      <c r="L922" s="191"/>
    </row>
    <row r="923" spans="12:12" x14ac:dyDescent="0.2">
      <c r="L923" s="191"/>
    </row>
    <row r="924" spans="12:12" x14ac:dyDescent="0.2">
      <c r="L924" s="191"/>
    </row>
    <row r="925" spans="12:12" x14ac:dyDescent="0.2">
      <c r="L925" s="191"/>
    </row>
    <row r="926" spans="12:12" x14ac:dyDescent="0.2">
      <c r="L926" s="191"/>
    </row>
    <row r="927" spans="12:12" x14ac:dyDescent="0.2">
      <c r="L927" s="191"/>
    </row>
    <row r="928" spans="12:12" x14ac:dyDescent="0.2">
      <c r="L928" s="191"/>
    </row>
    <row r="929" spans="12:12" x14ac:dyDescent="0.2">
      <c r="L929" s="191"/>
    </row>
    <row r="930" spans="12:12" x14ac:dyDescent="0.2">
      <c r="L930" s="191"/>
    </row>
    <row r="931" spans="12:12" x14ac:dyDescent="0.2">
      <c r="L931" s="191"/>
    </row>
    <row r="932" spans="12:12" x14ac:dyDescent="0.2">
      <c r="L932" s="191"/>
    </row>
    <row r="933" spans="12:12" x14ac:dyDescent="0.2">
      <c r="L933" s="191"/>
    </row>
    <row r="934" spans="12:12" x14ac:dyDescent="0.2">
      <c r="L934" s="191"/>
    </row>
    <row r="935" spans="12:12" x14ac:dyDescent="0.2">
      <c r="L935" s="191"/>
    </row>
    <row r="936" spans="12:12" x14ac:dyDescent="0.2">
      <c r="L936" s="191"/>
    </row>
    <row r="937" spans="12:12" x14ac:dyDescent="0.2">
      <c r="L937" s="191"/>
    </row>
    <row r="938" spans="12:12" x14ac:dyDescent="0.2">
      <c r="L938" s="191"/>
    </row>
    <row r="939" spans="12:12" x14ac:dyDescent="0.2">
      <c r="L939" s="191"/>
    </row>
    <row r="940" spans="12:12" x14ac:dyDescent="0.2">
      <c r="L940" s="191"/>
    </row>
    <row r="941" spans="12:12" x14ac:dyDescent="0.2">
      <c r="L941" s="191"/>
    </row>
    <row r="942" spans="12:12" x14ac:dyDescent="0.2">
      <c r="L942" s="191"/>
    </row>
    <row r="943" spans="12:12" x14ac:dyDescent="0.2">
      <c r="L943" s="191"/>
    </row>
    <row r="944" spans="12:12" x14ac:dyDescent="0.2">
      <c r="L944" s="191"/>
    </row>
    <row r="945" spans="12:12" x14ac:dyDescent="0.2">
      <c r="L945" s="191"/>
    </row>
    <row r="946" spans="12:12" x14ac:dyDescent="0.2">
      <c r="L946" s="191"/>
    </row>
    <row r="947" spans="12:12" x14ac:dyDescent="0.2">
      <c r="L947" s="191"/>
    </row>
    <row r="948" spans="12:12" x14ac:dyDescent="0.2">
      <c r="L948" s="191"/>
    </row>
    <row r="949" spans="12:12" x14ac:dyDescent="0.2">
      <c r="L949" s="191"/>
    </row>
    <row r="950" spans="12:12" x14ac:dyDescent="0.2">
      <c r="L950" s="191"/>
    </row>
    <row r="951" spans="12:12" x14ac:dyDescent="0.2">
      <c r="L951" s="191"/>
    </row>
    <row r="952" spans="12:12" x14ac:dyDescent="0.2">
      <c r="L952" s="191"/>
    </row>
    <row r="953" spans="12:12" x14ac:dyDescent="0.2">
      <c r="L953" s="191"/>
    </row>
    <row r="954" spans="12:12" x14ac:dyDescent="0.2">
      <c r="L954" s="191"/>
    </row>
    <row r="955" spans="12:12" x14ac:dyDescent="0.2">
      <c r="L955" s="191"/>
    </row>
    <row r="956" spans="12:12" x14ac:dyDescent="0.2">
      <c r="L956" s="191"/>
    </row>
    <row r="957" spans="12:12" x14ac:dyDescent="0.2">
      <c r="L957" s="191"/>
    </row>
    <row r="958" spans="12:12" x14ac:dyDescent="0.2">
      <c r="L958" s="191"/>
    </row>
    <row r="959" spans="12:12" x14ac:dyDescent="0.2">
      <c r="L959" s="191"/>
    </row>
    <row r="960" spans="12:12" x14ac:dyDescent="0.2">
      <c r="L960" s="191"/>
    </row>
    <row r="961" spans="12:12" x14ac:dyDescent="0.2">
      <c r="L961" s="191"/>
    </row>
    <row r="962" spans="12:12" x14ac:dyDescent="0.2">
      <c r="L962" s="191"/>
    </row>
    <row r="963" spans="12:12" x14ac:dyDescent="0.2">
      <c r="L963" s="191"/>
    </row>
    <row r="964" spans="12:12" x14ac:dyDescent="0.2">
      <c r="L964" s="191"/>
    </row>
    <row r="965" spans="12:12" x14ac:dyDescent="0.2">
      <c r="L965" s="191"/>
    </row>
    <row r="966" spans="12:12" x14ac:dyDescent="0.2">
      <c r="L966" s="191"/>
    </row>
    <row r="967" spans="12:12" x14ac:dyDescent="0.2">
      <c r="L967" s="191"/>
    </row>
    <row r="968" spans="12:12" x14ac:dyDescent="0.2">
      <c r="L968" s="191"/>
    </row>
    <row r="969" spans="12:12" x14ac:dyDescent="0.2">
      <c r="L969" s="191"/>
    </row>
    <row r="970" spans="12:12" x14ac:dyDescent="0.2">
      <c r="L970" s="191"/>
    </row>
    <row r="971" spans="12:12" x14ac:dyDescent="0.2">
      <c r="L971" s="191"/>
    </row>
    <row r="972" spans="12:12" x14ac:dyDescent="0.2">
      <c r="L972" s="191"/>
    </row>
    <row r="973" spans="12:12" x14ac:dyDescent="0.2">
      <c r="L973" s="191"/>
    </row>
    <row r="974" spans="12:12" x14ac:dyDescent="0.2">
      <c r="L974" s="191"/>
    </row>
    <row r="975" spans="12:12" x14ac:dyDescent="0.2">
      <c r="L975" s="191"/>
    </row>
    <row r="976" spans="12:12" x14ac:dyDescent="0.2">
      <c r="L976" s="191"/>
    </row>
    <row r="977" spans="12:12" x14ac:dyDescent="0.2">
      <c r="L977" s="191"/>
    </row>
    <row r="978" spans="12:12" x14ac:dyDescent="0.2">
      <c r="L978" s="191"/>
    </row>
    <row r="979" spans="12:12" x14ac:dyDescent="0.2">
      <c r="L979" s="191"/>
    </row>
    <row r="980" spans="12:12" x14ac:dyDescent="0.2">
      <c r="L980" s="191"/>
    </row>
    <row r="981" spans="12:12" x14ac:dyDescent="0.2">
      <c r="L981" s="191"/>
    </row>
    <row r="982" spans="12:12" x14ac:dyDescent="0.2">
      <c r="L982" s="191"/>
    </row>
    <row r="983" spans="12:12" x14ac:dyDescent="0.2">
      <c r="L983" s="191"/>
    </row>
    <row r="984" spans="12:12" x14ac:dyDescent="0.2">
      <c r="L984" s="191"/>
    </row>
    <row r="985" spans="12:12" x14ac:dyDescent="0.2">
      <c r="L985" s="191"/>
    </row>
    <row r="986" spans="12:12" x14ac:dyDescent="0.2">
      <c r="L986" s="191"/>
    </row>
    <row r="987" spans="12:12" x14ac:dyDescent="0.2">
      <c r="L987" s="191"/>
    </row>
    <row r="988" spans="12:12" x14ac:dyDescent="0.2">
      <c r="L988" s="191"/>
    </row>
    <row r="989" spans="12:12" x14ac:dyDescent="0.2">
      <c r="L989" s="191"/>
    </row>
    <row r="990" spans="12:12" x14ac:dyDescent="0.2">
      <c r="L990" s="191"/>
    </row>
    <row r="991" spans="12:12" x14ac:dyDescent="0.2">
      <c r="L991" s="191"/>
    </row>
    <row r="992" spans="12:12" x14ac:dyDescent="0.2">
      <c r="L992" s="191"/>
    </row>
    <row r="993" spans="12:12" x14ac:dyDescent="0.2">
      <c r="L993" s="191"/>
    </row>
    <row r="994" spans="12:12" x14ac:dyDescent="0.2">
      <c r="L994" s="191"/>
    </row>
    <row r="995" spans="12:12" x14ac:dyDescent="0.2">
      <c r="L995" s="191"/>
    </row>
    <row r="996" spans="12:12" x14ac:dyDescent="0.2">
      <c r="L996" s="191"/>
    </row>
    <row r="997" spans="12:12" x14ac:dyDescent="0.2">
      <c r="L997" s="191"/>
    </row>
    <row r="998" spans="12:12" x14ac:dyDescent="0.2">
      <c r="L998" s="191"/>
    </row>
    <row r="999" spans="12:12" x14ac:dyDescent="0.2">
      <c r="L999" s="191"/>
    </row>
    <row r="1000" spans="12:12" x14ac:dyDescent="0.2">
      <c r="L1000" s="191"/>
    </row>
    <row r="1001" spans="12:12" x14ac:dyDescent="0.2">
      <c r="L1001" s="191"/>
    </row>
    <row r="1002" spans="12:12" x14ac:dyDescent="0.2">
      <c r="L1002" s="191"/>
    </row>
    <row r="1003" spans="12:12" x14ac:dyDescent="0.2">
      <c r="L1003" s="191"/>
    </row>
    <row r="1004" spans="12:12" x14ac:dyDescent="0.2">
      <c r="L1004" s="191"/>
    </row>
    <row r="1005" spans="12:12" x14ac:dyDescent="0.2">
      <c r="L1005" s="191"/>
    </row>
    <row r="1006" spans="12:12" x14ac:dyDescent="0.2">
      <c r="L1006" s="191"/>
    </row>
    <row r="1007" spans="12:12" x14ac:dyDescent="0.2">
      <c r="L1007" s="191"/>
    </row>
    <row r="1008" spans="12:12" x14ac:dyDescent="0.2">
      <c r="L1008" s="191"/>
    </row>
    <row r="1009" spans="12:12" x14ac:dyDescent="0.2">
      <c r="L1009" s="191"/>
    </row>
    <row r="1010" spans="12:12" x14ac:dyDescent="0.2">
      <c r="L1010" s="191"/>
    </row>
    <row r="1011" spans="12:12" x14ac:dyDescent="0.2">
      <c r="L1011" s="191"/>
    </row>
    <row r="1012" spans="12:12" x14ac:dyDescent="0.2">
      <c r="L1012" s="191"/>
    </row>
    <row r="1013" spans="12:12" x14ac:dyDescent="0.2">
      <c r="L1013" s="191"/>
    </row>
    <row r="1014" spans="12:12" x14ac:dyDescent="0.2">
      <c r="L1014" s="191"/>
    </row>
    <row r="1015" spans="12:12" x14ac:dyDescent="0.2">
      <c r="L1015" s="191"/>
    </row>
    <row r="1016" spans="12:12" x14ac:dyDescent="0.2">
      <c r="L1016" s="191"/>
    </row>
    <row r="1017" spans="12:12" x14ac:dyDescent="0.2">
      <c r="L1017" s="191"/>
    </row>
    <row r="1018" spans="12:12" x14ac:dyDescent="0.2">
      <c r="L1018" s="191"/>
    </row>
    <row r="1019" spans="12:12" x14ac:dyDescent="0.2">
      <c r="L1019" s="191"/>
    </row>
    <row r="1020" spans="12:12" x14ac:dyDescent="0.2">
      <c r="L1020" s="191"/>
    </row>
    <row r="1021" spans="12:12" x14ac:dyDescent="0.2">
      <c r="L1021" s="191"/>
    </row>
    <row r="1022" spans="12:12" x14ac:dyDescent="0.2">
      <c r="L1022" s="191"/>
    </row>
    <row r="1023" spans="12:12" x14ac:dyDescent="0.2">
      <c r="L1023" s="191"/>
    </row>
    <row r="1024" spans="12:12" x14ac:dyDescent="0.2">
      <c r="L1024" s="191"/>
    </row>
    <row r="1025" spans="12:12" x14ac:dyDescent="0.2">
      <c r="L1025" s="191"/>
    </row>
    <row r="1026" spans="12:12" x14ac:dyDescent="0.2">
      <c r="L1026" s="191"/>
    </row>
    <row r="1027" spans="12:12" x14ac:dyDescent="0.2">
      <c r="L1027" s="191"/>
    </row>
    <row r="1028" spans="12:12" x14ac:dyDescent="0.2">
      <c r="L1028" s="191"/>
    </row>
    <row r="1029" spans="12:12" x14ac:dyDescent="0.2">
      <c r="L1029" s="191"/>
    </row>
    <row r="1030" spans="12:12" x14ac:dyDescent="0.2">
      <c r="L1030" s="191"/>
    </row>
    <row r="1031" spans="12:12" x14ac:dyDescent="0.2">
      <c r="L1031" s="191"/>
    </row>
    <row r="1032" spans="12:12" x14ac:dyDescent="0.2">
      <c r="L1032" s="191"/>
    </row>
    <row r="1033" spans="12:12" x14ac:dyDescent="0.2">
      <c r="L1033" s="191"/>
    </row>
    <row r="1034" spans="12:12" x14ac:dyDescent="0.2">
      <c r="L1034" s="191"/>
    </row>
    <row r="1035" spans="12:12" x14ac:dyDescent="0.2">
      <c r="L1035" s="191"/>
    </row>
    <row r="1036" spans="12:12" x14ac:dyDescent="0.2">
      <c r="L1036" s="191"/>
    </row>
    <row r="1037" spans="12:12" x14ac:dyDescent="0.2">
      <c r="L1037" s="191"/>
    </row>
    <row r="1038" spans="12:12" x14ac:dyDescent="0.2">
      <c r="L1038" s="191"/>
    </row>
    <row r="1039" spans="12:12" x14ac:dyDescent="0.2">
      <c r="L1039" s="191"/>
    </row>
    <row r="1040" spans="12:12" x14ac:dyDescent="0.2">
      <c r="L1040" s="191"/>
    </row>
    <row r="1041" spans="12:12" x14ac:dyDescent="0.2">
      <c r="L1041" s="191"/>
    </row>
    <row r="1042" spans="12:12" x14ac:dyDescent="0.2">
      <c r="L1042" s="191"/>
    </row>
    <row r="1043" spans="12:12" x14ac:dyDescent="0.2">
      <c r="L1043" s="191"/>
    </row>
    <row r="1044" spans="12:12" x14ac:dyDescent="0.2">
      <c r="L1044" s="191"/>
    </row>
    <row r="1045" spans="12:12" x14ac:dyDescent="0.2">
      <c r="L1045" s="191"/>
    </row>
    <row r="1046" spans="12:12" x14ac:dyDescent="0.2">
      <c r="L1046" s="191"/>
    </row>
    <row r="1047" spans="12:12" x14ac:dyDescent="0.2">
      <c r="L1047" s="191"/>
    </row>
    <row r="1048" spans="12:12" x14ac:dyDescent="0.2">
      <c r="L1048" s="191"/>
    </row>
    <row r="1049" spans="12:12" x14ac:dyDescent="0.2">
      <c r="L1049" s="191"/>
    </row>
    <row r="1050" spans="12:12" x14ac:dyDescent="0.2">
      <c r="L1050" s="191"/>
    </row>
    <row r="1051" spans="12:12" x14ac:dyDescent="0.2">
      <c r="L1051" s="191"/>
    </row>
    <row r="1052" spans="12:12" x14ac:dyDescent="0.2">
      <c r="L1052" s="191"/>
    </row>
    <row r="1053" spans="12:12" x14ac:dyDescent="0.2">
      <c r="L1053" s="191"/>
    </row>
    <row r="1054" spans="12:12" x14ac:dyDescent="0.2">
      <c r="L1054" s="191"/>
    </row>
    <row r="1055" spans="12:12" x14ac:dyDescent="0.2">
      <c r="L1055" s="191"/>
    </row>
    <row r="1056" spans="12:12" x14ac:dyDescent="0.2">
      <c r="L1056" s="191"/>
    </row>
    <row r="1057" spans="12:12" x14ac:dyDescent="0.2">
      <c r="L1057" s="191"/>
    </row>
    <row r="1058" spans="12:12" x14ac:dyDescent="0.2">
      <c r="L1058" s="191"/>
    </row>
    <row r="1059" spans="12:12" x14ac:dyDescent="0.2">
      <c r="L1059" s="191"/>
    </row>
    <row r="1060" spans="12:12" x14ac:dyDescent="0.2">
      <c r="L1060" s="191"/>
    </row>
    <row r="1061" spans="12:12" x14ac:dyDescent="0.2">
      <c r="L1061" s="191"/>
    </row>
    <row r="1062" spans="12:12" x14ac:dyDescent="0.2">
      <c r="L1062" s="191"/>
    </row>
    <row r="1063" spans="12:12" x14ac:dyDescent="0.2">
      <c r="L1063" s="191"/>
    </row>
    <row r="1064" spans="12:12" x14ac:dyDescent="0.2">
      <c r="L1064" s="191"/>
    </row>
    <row r="1065" spans="12:12" x14ac:dyDescent="0.2">
      <c r="L1065" s="191"/>
    </row>
    <row r="1066" spans="12:12" x14ac:dyDescent="0.2">
      <c r="L1066" s="191"/>
    </row>
    <row r="1067" spans="12:12" x14ac:dyDescent="0.2">
      <c r="L1067" s="191"/>
    </row>
    <row r="1068" spans="12:12" x14ac:dyDescent="0.2">
      <c r="L1068" s="191"/>
    </row>
    <row r="1069" spans="12:12" x14ac:dyDescent="0.2">
      <c r="L1069" s="191"/>
    </row>
    <row r="1070" spans="12:12" x14ac:dyDescent="0.2">
      <c r="L1070" s="191"/>
    </row>
    <row r="1071" spans="12:12" x14ac:dyDescent="0.2">
      <c r="L1071" s="191"/>
    </row>
    <row r="1072" spans="12:12" x14ac:dyDescent="0.2">
      <c r="L1072" s="191"/>
    </row>
    <row r="1073" spans="12:12" x14ac:dyDescent="0.2">
      <c r="L1073" s="191"/>
    </row>
    <row r="1074" spans="12:12" x14ac:dyDescent="0.2">
      <c r="L1074" s="191"/>
    </row>
    <row r="1075" spans="12:12" x14ac:dyDescent="0.2">
      <c r="L1075" s="191"/>
    </row>
    <row r="1076" spans="12:12" x14ac:dyDescent="0.2">
      <c r="L1076" s="191"/>
    </row>
    <row r="1077" spans="12:12" x14ac:dyDescent="0.2">
      <c r="L1077" s="191"/>
    </row>
    <row r="1078" spans="12:12" x14ac:dyDescent="0.2">
      <c r="L1078" s="191"/>
    </row>
    <row r="1079" spans="12:12" x14ac:dyDescent="0.2">
      <c r="L1079" s="191"/>
    </row>
    <row r="1080" spans="12:12" x14ac:dyDescent="0.2">
      <c r="L1080" s="191"/>
    </row>
    <row r="1081" spans="12:12" x14ac:dyDescent="0.2">
      <c r="L1081" s="191"/>
    </row>
    <row r="1082" spans="12:12" x14ac:dyDescent="0.2">
      <c r="L1082" s="191"/>
    </row>
    <row r="1083" spans="12:12" x14ac:dyDescent="0.2">
      <c r="L1083" s="191"/>
    </row>
    <row r="1084" spans="12:12" x14ac:dyDescent="0.2">
      <c r="L1084" s="191"/>
    </row>
    <row r="1085" spans="12:12" x14ac:dyDescent="0.2">
      <c r="L1085" s="191"/>
    </row>
    <row r="1086" spans="12:12" x14ac:dyDescent="0.2">
      <c r="L1086" s="191"/>
    </row>
    <row r="1087" spans="12:12" x14ac:dyDescent="0.2">
      <c r="L1087" s="191"/>
    </row>
    <row r="1088" spans="12:12" x14ac:dyDescent="0.2">
      <c r="L1088" s="191"/>
    </row>
    <row r="1089" spans="12:12" x14ac:dyDescent="0.2">
      <c r="L1089" s="191"/>
    </row>
    <row r="1090" spans="12:12" x14ac:dyDescent="0.2">
      <c r="L1090" s="191"/>
    </row>
    <row r="1091" spans="12:12" x14ac:dyDescent="0.2">
      <c r="L1091" s="191"/>
    </row>
    <row r="1092" spans="12:12" x14ac:dyDescent="0.2">
      <c r="L1092" s="191"/>
    </row>
    <row r="1093" spans="12:12" x14ac:dyDescent="0.2">
      <c r="L1093" s="191"/>
    </row>
    <row r="1094" spans="12:12" x14ac:dyDescent="0.2">
      <c r="L1094" s="191"/>
    </row>
    <row r="1095" spans="12:12" x14ac:dyDescent="0.2">
      <c r="L1095" s="191"/>
    </row>
    <row r="1096" spans="12:12" x14ac:dyDescent="0.2">
      <c r="L1096" s="191"/>
    </row>
    <row r="1097" spans="12:12" x14ac:dyDescent="0.2">
      <c r="L1097" s="191"/>
    </row>
    <row r="1098" spans="12:12" x14ac:dyDescent="0.2">
      <c r="L1098" s="191"/>
    </row>
    <row r="1099" spans="12:12" x14ac:dyDescent="0.2">
      <c r="L1099" s="191"/>
    </row>
    <row r="1100" spans="12:12" x14ac:dyDescent="0.2">
      <c r="L1100" s="191"/>
    </row>
    <row r="1101" spans="12:12" x14ac:dyDescent="0.2">
      <c r="L1101" s="191"/>
    </row>
    <row r="1102" spans="12:12" x14ac:dyDescent="0.2">
      <c r="L1102" s="191"/>
    </row>
    <row r="1103" spans="12:12" x14ac:dyDescent="0.2">
      <c r="L1103" s="191"/>
    </row>
    <row r="1104" spans="12:12" x14ac:dyDescent="0.2">
      <c r="L1104" s="191"/>
    </row>
    <row r="1105" spans="12:12" x14ac:dyDescent="0.2">
      <c r="L1105" s="191"/>
    </row>
    <row r="1106" spans="12:12" x14ac:dyDescent="0.2">
      <c r="L1106" s="191"/>
    </row>
    <row r="1107" spans="12:12" x14ac:dyDescent="0.2">
      <c r="L1107" s="191"/>
    </row>
    <row r="1108" spans="12:12" x14ac:dyDescent="0.2">
      <c r="L1108" s="191"/>
    </row>
    <row r="1109" spans="12:12" x14ac:dyDescent="0.2">
      <c r="L1109" s="191"/>
    </row>
    <row r="1110" spans="12:12" x14ac:dyDescent="0.2">
      <c r="L1110" s="191"/>
    </row>
    <row r="1111" spans="12:12" x14ac:dyDescent="0.2">
      <c r="L1111" s="191"/>
    </row>
    <row r="1112" spans="12:12" x14ac:dyDescent="0.2">
      <c r="L1112" s="191"/>
    </row>
    <row r="1113" spans="12:12" x14ac:dyDescent="0.2">
      <c r="L1113" s="191"/>
    </row>
    <row r="1114" spans="12:12" x14ac:dyDescent="0.2">
      <c r="L1114" s="191"/>
    </row>
    <row r="1115" spans="12:12" x14ac:dyDescent="0.2">
      <c r="L1115" s="191"/>
    </row>
    <row r="1116" spans="12:12" x14ac:dyDescent="0.2">
      <c r="L1116" s="191"/>
    </row>
    <row r="1117" spans="12:12" x14ac:dyDescent="0.2">
      <c r="L1117" s="191"/>
    </row>
    <row r="1118" spans="12:12" x14ac:dyDescent="0.2">
      <c r="L1118" s="191"/>
    </row>
    <row r="1119" spans="12:12" x14ac:dyDescent="0.2">
      <c r="L1119" s="191"/>
    </row>
    <row r="1120" spans="12:12" x14ac:dyDescent="0.2">
      <c r="L1120" s="191"/>
    </row>
    <row r="1121" spans="12:12" x14ac:dyDescent="0.2">
      <c r="L1121" s="191"/>
    </row>
    <row r="1122" spans="12:12" x14ac:dyDescent="0.2">
      <c r="L1122" s="191"/>
    </row>
    <row r="1123" spans="12:12" x14ac:dyDescent="0.2">
      <c r="L1123" s="191"/>
    </row>
    <row r="1124" spans="12:12" x14ac:dyDescent="0.2">
      <c r="L1124" s="191"/>
    </row>
    <row r="1125" spans="12:12" x14ac:dyDescent="0.2">
      <c r="L1125" s="191"/>
    </row>
    <row r="1126" spans="12:12" x14ac:dyDescent="0.2">
      <c r="L1126" s="191"/>
    </row>
    <row r="1127" spans="12:12" x14ac:dyDescent="0.2">
      <c r="L1127" s="191"/>
    </row>
    <row r="1128" spans="12:12" x14ac:dyDescent="0.2">
      <c r="L1128" s="191"/>
    </row>
    <row r="1129" spans="12:12" x14ac:dyDescent="0.2">
      <c r="L1129" s="191"/>
    </row>
    <row r="1130" spans="12:12" x14ac:dyDescent="0.2">
      <c r="L1130" s="191"/>
    </row>
    <row r="1131" spans="12:12" x14ac:dyDescent="0.2">
      <c r="L1131" s="191"/>
    </row>
    <row r="1132" spans="12:12" x14ac:dyDescent="0.2">
      <c r="L1132" s="191"/>
    </row>
    <row r="1133" spans="12:12" x14ac:dyDescent="0.2">
      <c r="L1133" s="191"/>
    </row>
    <row r="1134" spans="12:12" x14ac:dyDescent="0.2">
      <c r="L1134" s="191"/>
    </row>
    <row r="1135" spans="12:12" x14ac:dyDescent="0.2">
      <c r="L1135" s="191"/>
    </row>
    <row r="1136" spans="12:12" x14ac:dyDescent="0.2">
      <c r="L1136" s="191"/>
    </row>
    <row r="1137" spans="12:12" x14ac:dyDescent="0.2">
      <c r="L1137" s="191"/>
    </row>
    <row r="1138" spans="12:12" x14ac:dyDescent="0.2">
      <c r="L1138" s="191"/>
    </row>
    <row r="1139" spans="12:12" x14ac:dyDescent="0.2">
      <c r="L1139" s="191"/>
    </row>
    <row r="1140" spans="12:12" x14ac:dyDescent="0.2">
      <c r="L1140" s="191"/>
    </row>
    <row r="1141" spans="12:12" x14ac:dyDescent="0.2">
      <c r="L1141" s="191"/>
    </row>
    <row r="1142" spans="12:12" x14ac:dyDescent="0.2">
      <c r="L1142" s="191"/>
    </row>
    <row r="1143" spans="12:12" x14ac:dyDescent="0.2">
      <c r="L1143" s="191"/>
    </row>
    <row r="1144" spans="12:12" x14ac:dyDescent="0.2">
      <c r="L1144" s="191"/>
    </row>
    <row r="1145" spans="12:12" x14ac:dyDescent="0.2">
      <c r="L1145" s="191"/>
    </row>
    <row r="1146" spans="12:12" x14ac:dyDescent="0.2">
      <c r="L1146" s="191"/>
    </row>
    <row r="1147" spans="12:12" x14ac:dyDescent="0.2">
      <c r="L1147" s="191"/>
    </row>
  </sheetData>
  <protectedRanges>
    <protectedRange sqref="B12:B13" name="Oblast3"/>
    <protectedRange sqref="C12:C13" name="Oblast3_1"/>
    <protectedRange sqref="C104" name="Oblast1_4"/>
    <protectedRange sqref="D14" name="Oblast1"/>
    <protectedRange sqref="B14:C14" name="Oblast3_3"/>
    <protectedRange sqref="D99 B108:D109 B100:D101 D106 B102:C102 C93:D98 B92:B95 B97:B99 D102:D103" name="Oblast1_4_1"/>
    <protectedRange sqref="F104" name="Oblast1_4_2"/>
    <protectedRange sqref="C103" name="Oblast1_4_3"/>
    <protectedRange sqref="C106" name="Oblast1_4_4"/>
    <protectedRange sqref="B106 B103" name="Oblast1_4_5"/>
    <protectedRange sqref="C105 C107" name="Oblast1_4_7"/>
    <protectedRange sqref="B123" name="Oblast1_5"/>
    <protectedRange sqref="C123" name="Oblast1_5_1"/>
    <protectedRange sqref="D123" name="Oblast1_5_2"/>
    <protectedRange sqref="H104" name="Oblast1_1"/>
    <protectedRange sqref="C110:C112" name="Oblast1_4_7_1"/>
    <protectedRange sqref="B110:B113" name="Oblast1_4_6"/>
    <protectedRange sqref="B20:C20" name="Oblast3_2"/>
    <protectedRange sqref="C113" name="Oblast1_4_7_1_1"/>
  </protectedRanges>
  <autoFilter ref="A10:K10"/>
  <mergeCells count="5">
    <mergeCell ref="I1:J1"/>
    <mergeCell ref="N6:N8"/>
    <mergeCell ref="P6:P8"/>
    <mergeCell ref="M6:M8"/>
    <mergeCell ref="O6:O8"/>
  </mergeCells>
  <pageMargins left="0.70866141732283472" right="0.70866141732283472" top="0.78740157480314965" bottom="0.78740157480314965" header="0.31496062992125984" footer="0.31496062992125984"/>
  <pageSetup paperSize="9" scale="50" fitToHeight="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9"/>
  <sheetViews>
    <sheetView workbookViewId="0">
      <selection activeCell="J28" sqref="J28"/>
    </sheetView>
  </sheetViews>
  <sheetFormatPr defaultRowHeight="15" x14ac:dyDescent="0.25"/>
  <cols>
    <col min="2" max="2" width="14.7109375" style="29" bestFit="1" customWidth="1"/>
    <col min="3" max="3" width="9.7109375" style="29" bestFit="1" customWidth="1"/>
    <col min="4" max="4" width="16" style="29" bestFit="1" customWidth="1"/>
  </cols>
  <sheetData>
    <row r="1" spans="2:4" ht="15.75" thickBot="1" x14ac:dyDescent="0.3"/>
    <row r="2" spans="2:4" x14ac:dyDescent="0.25">
      <c r="B2" s="57" t="s">
        <v>102</v>
      </c>
      <c r="C2" s="58" t="s">
        <v>105</v>
      </c>
      <c r="D2" s="59" t="s">
        <v>106</v>
      </c>
    </row>
    <row r="3" spans="2:4" x14ac:dyDescent="0.25">
      <c r="B3" s="31" t="s">
        <v>103</v>
      </c>
      <c r="C3" s="32">
        <v>2</v>
      </c>
      <c r="D3" s="33" t="s">
        <v>125</v>
      </c>
    </row>
    <row r="4" spans="2:4" x14ac:dyDescent="0.25">
      <c r="B4" s="31"/>
      <c r="C4" s="32">
        <v>2</v>
      </c>
      <c r="D4" s="33" t="s">
        <v>126</v>
      </c>
    </row>
    <row r="5" spans="2:4" x14ac:dyDescent="0.25">
      <c r="B5" s="31"/>
      <c r="C5" s="32">
        <v>2</v>
      </c>
      <c r="D5" s="33" t="s">
        <v>127</v>
      </c>
    </row>
    <row r="6" spans="2:4" ht="15.75" thickBot="1" x14ac:dyDescent="0.3">
      <c r="B6" s="34" t="s">
        <v>4</v>
      </c>
      <c r="C6" s="30">
        <f>SUM(C3:C5)</f>
        <v>6</v>
      </c>
      <c r="D6" s="35"/>
    </row>
    <row r="7" spans="2:4" x14ac:dyDescent="0.25">
      <c r="B7" s="57" t="s">
        <v>102</v>
      </c>
      <c r="C7" s="58" t="s">
        <v>105</v>
      </c>
      <c r="D7" s="59" t="s">
        <v>141</v>
      </c>
    </row>
    <row r="8" spans="2:4" x14ac:dyDescent="0.25">
      <c r="B8" s="31" t="s">
        <v>104</v>
      </c>
      <c r="C8" s="32">
        <v>2</v>
      </c>
      <c r="D8" s="36" t="s">
        <v>107</v>
      </c>
    </row>
    <row r="9" spans="2:4" x14ac:dyDescent="0.25">
      <c r="B9" s="31"/>
      <c r="C9" s="32">
        <v>1</v>
      </c>
      <c r="D9" s="36" t="s">
        <v>108</v>
      </c>
    </row>
    <row r="10" spans="2:4" x14ac:dyDescent="0.25">
      <c r="B10" s="31"/>
      <c r="C10" s="32">
        <v>1</v>
      </c>
      <c r="D10" s="36" t="s">
        <v>109</v>
      </c>
    </row>
    <row r="11" spans="2:4" x14ac:dyDescent="0.25">
      <c r="B11" s="31"/>
      <c r="C11" s="32">
        <v>1</v>
      </c>
      <c r="D11" s="36" t="s">
        <v>110</v>
      </c>
    </row>
    <row r="12" spans="2:4" x14ac:dyDescent="0.25">
      <c r="B12" s="31"/>
      <c r="C12" s="32">
        <v>1</v>
      </c>
      <c r="D12" s="36" t="s">
        <v>111</v>
      </c>
    </row>
    <row r="13" spans="2:4" x14ac:dyDescent="0.25">
      <c r="B13" s="31"/>
      <c r="C13" s="32">
        <v>1</v>
      </c>
      <c r="D13" s="36" t="s">
        <v>112</v>
      </c>
    </row>
    <row r="14" spans="2:4" x14ac:dyDescent="0.25">
      <c r="B14" s="31"/>
      <c r="C14" s="32">
        <v>1</v>
      </c>
      <c r="D14" s="36" t="s">
        <v>113</v>
      </c>
    </row>
    <row r="15" spans="2:4" x14ac:dyDescent="0.25">
      <c r="B15" s="31"/>
      <c r="C15" s="32">
        <v>1</v>
      </c>
      <c r="D15" s="36" t="s">
        <v>114</v>
      </c>
    </row>
    <row r="16" spans="2:4" x14ac:dyDescent="0.25">
      <c r="B16" s="31"/>
      <c r="C16" s="32">
        <v>1</v>
      </c>
      <c r="D16" s="36" t="s">
        <v>115</v>
      </c>
    </row>
    <row r="17" spans="2:4" x14ac:dyDescent="0.25">
      <c r="B17" s="31"/>
      <c r="C17" s="32">
        <v>1</v>
      </c>
      <c r="D17" s="36" t="s">
        <v>116</v>
      </c>
    </row>
    <row r="18" spans="2:4" x14ac:dyDescent="0.25">
      <c r="B18" s="31"/>
      <c r="C18" s="32">
        <v>1</v>
      </c>
      <c r="D18" s="36" t="s">
        <v>117</v>
      </c>
    </row>
    <row r="19" spans="2:4" x14ac:dyDescent="0.25">
      <c r="B19" s="31"/>
      <c r="C19" s="32">
        <v>1</v>
      </c>
      <c r="D19" s="36" t="s">
        <v>118</v>
      </c>
    </row>
    <row r="20" spans="2:4" x14ac:dyDescent="0.25">
      <c r="B20" s="31"/>
      <c r="C20" s="32">
        <v>1</v>
      </c>
      <c r="D20" s="36" t="s">
        <v>119</v>
      </c>
    </row>
    <row r="21" spans="2:4" x14ac:dyDescent="0.25">
      <c r="B21" s="31"/>
      <c r="C21" s="32">
        <v>1</v>
      </c>
      <c r="D21" s="36" t="s">
        <v>120</v>
      </c>
    </row>
    <row r="22" spans="2:4" x14ac:dyDescent="0.25">
      <c r="B22" s="31"/>
      <c r="C22" s="32">
        <v>1</v>
      </c>
      <c r="D22" s="36" t="s">
        <v>121</v>
      </c>
    </row>
    <row r="23" spans="2:4" x14ac:dyDescent="0.25">
      <c r="B23" s="31"/>
      <c r="C23" s="32">
        <v>1</v>
      </c>
      <c r="D23" s="36" t="s">
        <v>122</v>
      </c>
    </row>
    <row r="24" spans="2:4" x14ac:dyDescent="0.25">
      <c r="B24" s="31"/>
      <c r="C24" s="32">
        <v>1</v>
      </c>
      <c r="D24" s="36" t="s">
        <v>123</v>
      </c>
    </row>
    <row r="25" spans="2:4" x14ac:dyDescent="0.25">
      <c r="B25" s="37"/>
      <c r="C25" s="30">
        <v>1</v>
      </c>
      <c r="D25" s="38" t="s">
        <v>124</v>
      </c>
    </row>
    <row r="26" spans="2:4" ht="15.75" thickBot="1" x14ac:dyDescent="0.3">
      <c r="B26" s="39" t="s">
        <v>4</v>
      </c>
      <c r="C26" s="40">
        <f>SUM(C8:C25)</f>
        <v>19</v>
      </c>
      <c r="D26" s="41"/>
    </row>
    <row r="27" spans="2:4" x14ac:dyDescent="0.25">
      <c r="B27" s="57" t="s">
        <v>102</v>
      </c>
      <c r="C27" s="58" t="s">
        <v>105</v>
      </c>
      <c r="D27" s="59" t="s">
        <v>143</v>
      </c>
    </row>
    <row r="28" spans="2:4" x14ac:dyDescent="0.25">
      <c r="B28" s="60" t="s">
        <v>142</v>
      </c>
      <c r="C28" s="61">
        <v>2</v>
      </c>
      <c r="D28" s="62" t="s">
        <v>144</v>
      </c>
    </row>
    <row r="29" spans="2:4" ht="15.75" thickBot="1" x14ac:dyDescent="0.3">
      <c r="B29" s="39" t="s">
        <v>4</v>
      </c>
      <c r="C29" s="40">
        <v>2</v>
      </c>
      <c r="D29" s="4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21" sqref="D21"/>
    </sheetView>
  </sheetViews>
  <sheetFormatPr defaultRowHeight="15" x14ac:dyDescent="0.25"/>
  <cols>
    <col min="1" max="1" width="38.85546875" customWidth="1"/>
    <col min="2" max="2" width="11.7109375" style="28" customWidth="1"/>
    <col min="3" max="3" width="11.28515625" style="28" bestFit="1" customWidth="1"/>
    <col min="4" max="4" width="16.28515625" style="28" bestFit="1" customWidth="1"/>
    <col min="5" max="5" width="16" style="28" bestFit="1" customWidth="1"/>
    <col min="6" max="6" width="18.28515625" style="42" bestFit="1" customWidth="1"/>
  </cols>
  <sheetData>
    <row r="1" spans="1:6" x14ac:dyDescent="0.25">
      <c r="A1" s="56"/>
      <c r="B1" s="55"/>
      <c r="C1" s="55"/>
      <c r="D1" s="55"/>
      <c r="E1" s="55"/>
      <c r="F1" s="54"/>
    </row>
    <row r="2" spans="1:6" x14ac:dyDescent="0.25">
      <c r="A2" s="49"/>
      <c r="B2" s="290" t="s">
        <v>140</v>
      </c>
      <c r="C2" s="290"/>
      <c r="D2" s="290"/>
      <c r="E2" s="48"/>
      <c r="F2" s="47"/>
    </row>
    <row r="3" spans="1:6" x14ac:dyDescent="0.25">
      <c r="A3" s="53" t="s">
        <v>139</v>
      </c>
      <c r="B3" s="48"/>
      <c r="C3" s="48"/>
      <c r="D3" s="48"/>
      <c r="E3" s="48"/>
      <c r="F3" s="47"/>
    </row>
    <row r="4" spans="1:6" x14ac:dyDescent="0.25">
      <c r="A4" s="49"/>
      <c r="B4" s="48" t="s">
        <v>65</v>
      </c>
      <c r="C4" s="48" t="s">
        <v>138</v>
      </c>
      <c r="D4" s="48" t="s">
        <v>137</v>
      </c>
      <c r="E4" s="48" t="s">
        <v>136</v>
      </c>
      <c r="F4" s="47" t="s">
        <v>135</v>
      </c>
    </row>
    <row r="5" spans="1:6" x14ac:dyDescent="0.25">
      <c r="A5" s="49" t="s">
        <v>134</v>
      </c>
      <c r="B5" s="48">
        <v>101</v>
      </c>
      <c r="C5" s="48">
        <v>0.15576000000000001</v>
      </c>
      <c r="D5" s="48">
        <f>C5*2500</f>
        <v>389.40000000000003</v>
      </c>
      <c r="E5" s="48">
        <f>B5*C5</f>
        <v>15.731760000000001</v>
      </c>
      <c r="F5" s="47">
        <f>B5*D5</f>
        <v>39329.4</v>
      </c>
    </row>
    <row r="6" spans="1:6" x14ac:dyDescent="0.25">
      <c r="A6" s="49" t="s">
        <v>133</v>
      </c>
      <c r="B6" s="48">
        <v>104</v>
      </c>
      <c r="C6" s="48">
        <v>7.1169999999999997E-2</v>
      </c>
      <c r="D6" s="48">
        <f>C6*2500</f>
        <v>177.92499999999998</v>
      </c>
      <c r="E6" s="48">
        <f>B6*C6</f>
        <v>7.4016799999999998</v>
      </c>
      <c r="F6" s="47">
        <f>B6*D6</f>
        <v>18504.199999999997</v>
      </c>
    </row>
    <row r="7" spans="1:6" x14ac:dyDescent="0.25">
      <c r="A7" s="49" t="s">
        <v>132</v>
      </c>
      <c r="B7" s="48">
        <v>98</v>
      </c>
      <c r="C7" s="48">
        <v>6.3250000000000001E-2</v>
      </c>
      <c r="D7" s="48">
        <f>C7*2500</f>
        <v>158.125</v>
      </c>
      <c r="E7" s="48">
        <f>B7*C7</f>
        <v>6.1985000000000001</v>
      </c>
      <c r="F7" s="47">
        <f>B7*D7</f>
        <v>15496.25</v>
      </c>
    </row>
    <row r="8" spans="1:6" x14ac:dyDescent="0.25">
      <c r="A8" s="49" t="s">
        <v>131</v>
      </c>
      <c r="B8" s="48">
        <v>97</v>
      </c>
      <c r="C8" s="48">
        <v>2.1559999999999999E-2</v>
      </c>
      <c r="D8" s="48">
        <f>C8*2500</f>
        <v>53.9</v>
      </c>
      <c r="E8" s="48">
        <f>B8*C8</f>
        <v>2.0913200000000001</v>
      </c>
      <c r="F8" s="47">
        <f>B8*D8</f>
        <v>5228.3</v>
      </c>
    </row>
    <row r="9" spans="1:6" x14ac:dyDescent="0.25">
      <c r="A9" s="49" t="s">
        <v>130</v>
      </c>
      <c r="B9" s="48"/>
      <c r="C9" s="48"/>
      <c r="D9" s="48"/>
      <c r="E9" s="48">
        <v>1.3573999999999999</v>
      </c>
      <c r="F9" s="47">
        <f>E9*2500</f>
        <v>3393.5</v>
      </c>
    </row>
    <row r="10" spans="1:6" s="148" customFormat="1" x14ac:dyDescent="0.25">
      <c r="A10" s="149" t="s">
        <v>219</v>
      </c>
      <c r="B10" s="51">
        <v>14</v>
      </c>
      <c r="C10" s="51">
        <f>0.5*0.5*0.05</f>
        <v>1.2500000000000001E-2</v>
      </c>
      <c r="D10" s="51">
        <f>C10*2750</f>
        <v>34.375</v>
      </c>
      <c r="E10" s="51">
        <f>B10*C10</f>
        <v>0.17500000000000002</v>
      </c>
      <c r="F10" s="50">
        <f>B10*D10</f>
        <v>481.25</v>
      </c>
    </row>
    <row r="11" spans="1:6" x14ac:dyDescent="0.25">
      <c r="A11" s="52" t="s">
        <v>129</v>
      </c>
      <c r="B11" s="51">
        <v>98</v>
      </c>
      <c r="C11" s="51">
        <f>0.5*0.5*0.05</f>
        <v>1.2500000000000001E-2</v>
      </c>
      <c r="D11" s="51">
        <f>C11*2750</f>
        <v>34.375</v>
      </c>
      <c r="E11" s="51">
        <f>B11*C11</f>
        <v>1.2250000000000001</v>
      </c>
      <c r="F11" s="50">
        <f>B11*D11</f>
        <v>3368.75</v>
      </c>
    </row>
    <row r="12" spans="1:6" x14ac:dyDescent="0.25">
      <c r="A12" s="49" t="s">
        <v>128</v>
      </c>
      <c r="B12" s="48"/>
      <c r="C12" s="48">
        <f>SUM(C5:C11)</f>
        <v>0.33674000000000004</v>
      </c>
      <c r="D12" s="48"/>
      <c r="E12" s="48">
        <f>SUM(E5:E11)</f>
        <v>34.180659999999996</v>
      </c>
      <c r="F12" s="47">
        <f>SUM(F5:F11)</f>
        <v>85801.650000000009</v>
      </c>
    </row>
    <row r="13" spans="1:6" x14ac:dyDescent="0.25">
      <c r="A13" s="49"/>
      <c r="B13" s="48"/>
      <c r="C13" s="48"/>
      <c r="D13" s="48"/>
      <c r="E13" s="48"/>
      <c r="F13" s="47"/>
    </row>
    <row r="14" spans="1:6" ht="15.75" thickBot="1" x14ac:dyDescent="0.3">
      <c r="A14" s="46"/>
      <c r="B14" s="45"/>
      <c r="C14" s="45"/>
      <c r="D14" s="45"/>
      <c r="E14" s="45"/>
      <c r="F14" s="44"/>
    </row>
    <row r="15" spans="1:6" x14ac:dyDescent="0.25">
      <c r="A15" s="43"/>
      <c r="E15" s="124"/>
    </row>
    <row r="16" spans="1:6" x14ac:dyDescent="0.25">
      <c r="E16" s="124"/>
    </row>
  </sheetData>
  <mergeCells count="1">
    <mergeCell ref="B2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Formulář 5 - pol.rozp</vt:lpstr>
      <vt:lpstr>Odv. žlab</vt:lpstr>
      <vt:lpstr>Objem prací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2014-08-28T11:50:32Z</cp:lastPrinted>
  <dcterms:created xsi:type="dcterms:W3CDTF">2014-03-25T12:30:43Z</dcterms:created>
  <dcterms:modified xsi:type="dcterms:W3CDTF">2014-09-08T06:50:33Z</dcterms:modified>
</cp:coreProperties>
</file>